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omch\kDrive\Common documents\Watt smart\04_Missions en cours\230103_TropiCopro\02_Documents de travail\03_Lot 3\Outil Tropicopro\"/>
    </mc:Choice>
  </mc:AlternateContent>
  <xr:revisionPtr revIDLastSave="0" documentId="8_{97426089-0432-488D-8187-C049B4D39985}" xr6:coauthVersionLast="47" xr6:coauthVersionMax="47" xr10:uidLastSave="{00000000-0000-0000-0000-000000000000}"/>
  <bookViews>
    <workbookView xWindow="-15" yWindow="-16320" windowWidth="29040" windowHeight="15720" activeTab="1" xr2:uid="{00000000-000D-0000-FFFF-FFFF00000000}"/>
  </bookViews>
  <sheets>
    <sheet name="Aide saisie" sheetId="10" r:id="rId1"/>
    <sheet name="Synthèse" sheetId="5" r:id="rId2"/>
    <sheet name="Lgt type1" sheetId="3" r:id="rId3"/>
    <sheet name="Lgt type2" sheetId="11" r:id="rId4"/>
    <sheet name="Lgt type3" sheetId="12" r:id="rId5"/>
    <sheet name="DATA confort" sheetId="1" state="hidden" r:id="rId6"/>
    <sheet name="DATA confort2" sheetId="13" state="hidden" r:id="rId7"/>
    <sheet name="DATA confort3" sheetId="15" state="hidden" r:id="rId8"/>
    <sheet name="DATA clim" sheetId="9" state="hidden" r:id="rId9"/>
    <sheet name="DATA clim2" sheetId="14" state="hidden" r:id="rId10"/>
    <sheet name="DATA clim3" sheetId="16" state="hidden" r:id="rId11"/>
    <sheet name="Listes" sheetId="7" state="hidden" r:id="rId12"/>
  </sheets>
  <definedNames>
    <definedName name="_xlnm.Print_Area" localSheetId="2">'Lgt type1'!$A$1:$I$24</definedName>
    <definedName name="_xlnm.Print_Area" localSheetId="1">Synthèse!$A$1:$N$29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B61" i="16"/>
  <c r="B59" i="16"/>
  <c r="B58" i="16"/>
  <c r="B57" i="16"/>
  <c r="B56" i="16"/>
  <c r="B55" i="16"/>
  <c r="B54" i="16"/>
  <c r="B52" i="16"/>
  <c r="D56" i="16" s="1"/>
  <c r="J15" i="16"/>
  <c r="J14" i="16"/>
  <c r="J16" i="16" s="1"/>
  <c r="B60" i="16" s="1"/>
  <c r="B63" i="15"/>
  <c r="B62" i="15"/>
  <c r="B61" i="15"/>
  <c r="H60" i="15"/>
  <c r="B60" i="15"/>
  <c r="B59" i="15"/>
  <c r="B58" i="15"/>
  <c r="B56" i="15"/>
  <c r="D56" i="15" s="1"/>
  <c r="B55" i="15"/>
  <c r="C55" i="15" s="1"/>
  <c r="J20" i="15"/>
  <c r="J19" i="15"/>
  <c r="J21" i="15" s="1"/>
  <c r="B64" i="15" s="1"/>
  <c r="J14" i="15"/>
  <c r="J13" i="15"/>
  <c r="J15" i="15" s="1"/>
  <c r="B57" i="15" s="1"/>
  <c r="E45" i="16"/>
  <c r="D45" i="16"/>
  <c r="C45" i="16"/>
  <c r="E42" i="16"/>
  <c r="D42" i="16"/>
  <c r="C42" i="16"/>
  <c r="E41" i="16"/>
  <c r="D41" i="16"/>
  <c r="C41" i="16"/>
  <c r="E38" i="16"/>
  <c r="D38" i="16"/>
  <c r="C38" i="16"/>
  <c r="E35" i="16"/>
  <c r="E36" i="16" s="1"/>
  <c r="D35" i="16"/>
  <c r="D36" i="16" s="1"/>
  <c r="C35" i="16"/>
  <c r="C36" i="16" s="1"/>
  <c r="E34" i="16"/>
  <c r="D34" i="16"/>
  <c r="E32" i="16"/>
  <c r="D32" i="16"/>
  <c r="C32" i="16"/>
  <c r="E28" i="16"/>
  <c r="D28" i="16"/>
  <c r="C28" i="16"/>
  <c r="E27" i="16"/>
  <c r="D27" i="16"/>
  <c r="C27" i="16"/>
  <c r="E24" i="16"/>
  <c r="D24" i="16"/>
  <c r="C24" i="16"/>
  <c r="E19" i="16"/>
  <c r="D19" i="16"/>
  <c r="C19" i="16"/>
  <c r="E16" i="16"/>
  <c r="D16" i="16"/>
  <c r="C16" i="16"/>
  <c r="E12" i="16"/>
  <c r="D12" i="16"/>
  <c r="C12" i="16"/>
  <c r="E6" i="16"/>
  <c r="D6" i="16"/>
  <c r="C6" i="16"/>
  <c r="E47" i="15"/>
  <c r="D47" i="15"/>
  <c r="C47" i="15"/>
  <c r="E44" i="15"/>
  <c r="D44" i="15"/>
  <c r="C44" i="15"/>
  <c r="C42" i="15"/>
  <c r="E41" i="15"/>
  <c r="E42" i="15" s="1"/>
  <c r="D41" i="15"/>
  <c r="D40" i="15" s="1"/>
  <c r="C41" i="15"/>
  <c r="C40" i="15"/>
  <c r="E38" i="15"/>
  <c r="D38" i="15"/>
  <c r="C38" i="15"/>
  <c r="E34" i="15"/>
  <c r="D34" i="15"/>
  <c r="C34" i="15"/>
  <c r="E33" i="15"/>
  <c r="D33" i="15"/>
  <c r="C33" i="15"/>
  <c r="E30" i="15"/>
  <c r="D30" i="15"/>
  <c r="C30" i="15"/>
  <c r="E28" i="15"/>
  <c r="C28" i="15"/>
  <c r="E25" i="15"/>
  <c r="D25" i="15"/>
  <c r="C25" i="15"/>
  <c r="E22" i="15"/>
  <c r="D22" i="15"/>
  <c r="C22" i="15"/>
  <c r="D20" i="15"/>
  <c r="E18" i="15"/>
  <c r="D18" i="15"/>
  <c r="C18" i="15"/>
  <c r="E14" i="15"/>
  <c r="D14" i="15"/>
  <c r="C14" i="15"/>
  <c r="E12" i="15"/>
  <c r="D12" i="15"/>
  <c r="C12" i="15"/>
  <c r="E10" i="15"/>
  <c r="D10" i="15"/>
  <c r="C10" i="15"/>
  <c r="E8" i="15"/>
  <c r="D8" i="15"/>
  <c r="C8" i="15"/>
  <c r="E7" i="15"/>
  <c r="D7" i="15"/>
  <c r="C7" i="15"/>
  <c r="B19" i="5"/>
  <c r="B20" i="5"/>
  <c r="B61" i="14"/>
  <c r="B59" i="14"/>
  <c r="B58" i="14"/>
  <c r="B57" i="14"/>
  <c r="B56" i="14"/>
  <c r="B55" i="14"/>
  <c r="B54" i="14"/>
  <c r="B52" i="14"/>
  <c r="D55" i="14" s="1"/>
  <c r="J15" i="14"/>
  <c r="J14" i="14"/>
  <c r="E45" i="14"/>
  <c r="D45" i="14"/>
  <c r="C45" i="14"/>
  <c r="E42" i="14"/>
  <c r="D42" i="14"/>
  <c r="C42" i="14"/>
  <c r="E41" i="14"/>
  <c r="D41" i="14"/>
  <c r="C41" i="14"/>
  <c r="E38" i="14"/>
  <c r="D38" i="14"/>
  <c r="C38" i="14"/>
  <c r="E35" i="14"/>
  <c r="E36" i="14" s="1"/>
  <c r="D35" i="14"/>
  <c r="D36" i="14" s="1"/>
  <c r="C35" i="14"/>
  <c r="C36" i="14" s="1"/>
  <c r="E34" i="14"/>
  <c r="D34" i="14"/>
  <c r="C34" i="14"/>
  <c r="E32" i="14"/>
  <c r="D32" i="14"/>
  <c r="C32" i="14"/>
  <c r="E28" i="14"/>
  <c r="D28" i="14"/>
  <c r="C28" i="14"/>
  <c r="E27" i="14"/>
  <c r="D27" i="14"/>
  <c r="C27" i="14"/>
  <c r="E24" i="14"/>
  <c r="D24" i="14"/>
  <c r="C24" i="14"/>
  <c r="E19" i="14"/>
  <c r="D19" i="14"/>
  <c r="C19" i="14"/>
  <c r="E16" i="14"/>
  <c r="D16" i="14"/>
  <c r="C16" i="14"/>
  <c r="E12" i="14"/>
  <c r="D12" i="14"/>
  <c r="C12" i="14"/>
  <c r="E6" i="14"/>
  <c r="D6" i="14"/>
  <c r="C6" i="14"/>
  <c r="B63" i="13"/>
  <c r="B62" i="13"/>
  <c r="B61" i="13"/>
  <c r="H60" i="13"/>
  <c r="B60" i="13"/>
  <c r="B59" i="13"/>
  <c r="B58" i="13"/>
  <c r="B56" i="13"/>
  <c r="D56" i="13" s="1"/>
  <c r="B55" i="13"/>
  <c r="J20" i="13"/>
  <c r="J19" i="13"/>
  <c r="J14" i="13"/>
  <c r="J13" i="13"/>
  <c r="E47" i="13"/>
  <c r="D47" i="13"/>
  <c r="C47" i="13"/>
  <c r="E44" i="13"/>
  <c r="D44" i="13"/>
  <c r="C44" i="13"/>
  <c r="C42" i="13"/>
  <c r="E41" i="13"/>
  <c r="E40" i="13" s="1"/>
  <c r="D41" i="13"/>
  <c r="D40" i="13" s="1"/>
  <c r="C41" i="13"/>
  <c r="C40" i="13" s="1"/>
  <c r="E38" i="13"/>
  <c r="D38" i="13"/>
  <c r="C38" i="13"/>
  <c r="E34" i="13"/>
  <c r="D34" i="13"/>
  <c r="C34" i="13"/>
  <c r="E33" i="13"/>
  <c r="D33" i="13"/>
  <c r="C33" i="13"/>
  <c r="E30" i="13"/>
  <c r="D30" i="13"/>
  <c r="C30" i="13"/>
  <c r="E28" i="13"/>
  <c r="C28" i="13"/>
  <c r="E25" i="13"/>
  <c r="D25" i="13"/>
  <c r="C25" i="13"/>
  <c r="E22" i="13"/>
  <c r="D22" i="13"/>
  <c r="C22" i="13"/>
  <c r="D20" i="13"/>
  <c r="E18" i="13"/>
  <c r="D18" i="13"/>
  <c r="C18" i="13"/>
  <c r="E14" i="13"/>
  <c r="D14" i="13"/>
  <c r="C14" i="13"/>
  <c r="E12" i="13"/>
  <c r="D12" i="13"/>
  <c r="C12" i="13"/>
  <c r="E10" i="13"/>
  <c r="D10" i="13"/>
  <c r="C10" i="13"/>
  <c r="E8" i="13"/>
  <c r="D8" i="13"/>
  <c r="C8" i="13"/>
  <c r="E7" i="13"/>
  <c r="D7" i="13"/>
  <c r="C7" i="13"/>
  <c r="D21" i="12"/>
  <c r="H61" i="16" s="1"/>
  <c r="D20" i="12"/>
  <c r="D19" i="12"/>
  <c r="J39" i="15" s="1"/>
  <c r="D18" i="12"/>
  <c r="J38" i="15" s="1"/>
  <c r="D17" i="12"/>
  <c r="H59" i="16" s="1"/>
  <c r="D16" i="12"/>
  <c r="H62" i="15" s="1"/>
  <c r="D15" i="12"/>
  <c r="H59" i="15" s="1"/>
  <c r="D14" i="12"/>
  <c r="D13" i="12"/>
  <c r="H58" i="15" s="1"/>
  <c r="D12" i="12"/>
  <c r="J33" i="15" s="1"/>
  <c r="D11" i="12"/>
  <c r="J32" i="15" s="1"/>
  <c r="D10" i="12"/>
  <c r="H56" i="15" s="1"/>
  <c r="J56" i="15" s="1"/>
  <c r="D9" i="12"/>
  <c r="H61" i="15" s="1"/>
  <c r="D8" i="12"/>
  <c r="H56" i="16" s="1"/>
  <c r="C7" i="12"/>
  <c r="D7" i="12" s="1"/>
  <c r="H53" i="16" s="1"/>
  <c r="D21" i="11"/>
  <c r="H61" i="14" s="1"/>
  <c r="D20" i="11"/>
  <c r="D19" i="11"/>
  <c r="J22" i="14" s="1"/>
  <c r="D18" i="11"/>
  <c r="J21" i="14" s="1"/>
  <c r="D17" i="11"/>
  <c r="H59" i="14" s="1"/>
  <c r="D16" i="11"/>
  <c r="H62" i="13" s="1"/>
  <c r="D15" i="11"/>
  <c r="H59" i="13" s="1"/>
  <c r="D14" i="11"/>
  <c r="D13" i="11"/>
  <c r="H58" i="13" s="1"/>
  <c r="D12" i="11"/>
  <c r="J33" i="13" s="1"/>
  <c r="D11" i="11"/>
  <c r="J32" i="13" s="1"/>
  <c r="D10" i="11"/>
  <c r="H55" i="13" s="1"/>
  <c r="D9" i="11"/>
  <c r="H61" i="13" s="1"/>
  <c r="D8" i="11"/>
  <c r="H56" i="14" s="1"/>
  <c r="C7" i="11"/>
  <c r="D7" i="11" s="1"/>
  <c r="H53" i="14" s="1"/>
  <c r="B56" i="1"/>
  <c r="D56" i="1" s="1"/>
  <c r="B52" i="9"/>
  <c r="B55" i="1"/>
  <c r="D16" i="3"/>
  <c r="C6" i="3"/>
  <c r="C11" i="5"/>
  <c r="D20" i="3"/>
  <c r="H61" i="9" s="1"/>
  <c r="B61" i="9"/>
  <c r="E45" i="9"/>
  <c r="D45" i="9"/>
  <c r="C45" i="9"/>
  <c r="H54" i="14" l="1"/>
  <c r="H52" i="14"/>
  <c r="J59" i="14" s="1"/>
  <c r="D58" i="14"/>
  <c r="D56" i="14"/>
  <c r="J15" i="13"/>
  <c r="B57" i="13" s="1"/>
  <c r="D57" i="13" s="1"/>
  <c r="D61" i="13"/>
  <c r="H57" i="14"/>
  <c r="J57" i="14" s="1"/>
  <c r="D61" i="14"/>
  <c r="J21" i="16"/>
  <c r="J22" i="16"/>
  <c r="H52" i="16"/>
  <c r="J56" i="16" s="1"/>
  <c r="J40" i="15"/>
  <c r="H64" i="15" s="1"/>
  <c r="H54" i="16"/>
  <c r="H57" i="16"/>
  <c r="B53" i="16"/>
  <c r="D53" i="16" s="1"/>
  <c r="H58" i="14"/>
  <c r="J58" i="14" s="1"/>
  <c r="B53" i="14"/>
  <c r="D53" i="14" s="1"/>
  <c r="H58" i="16"/>
  <c r="H55" i="16"/>
  <c r="H55" i="14"/>
  <c r="J34" i="15"/>
  <c r="H57" i="15" s="1"/>
  <c r="H63" i="15"/>
  <c r="H55" i="15"/>
  <c r="I55" i="15" s="1"/>
  <c r="I56" i="15" s="1"/>
  <c r="D64" i="15"/>
  <c r="D61" i="16"/>
  <c r="D60" i="16"/>
  <c r="D58" i="15"/>
  <c r="D59" i="15"/>
  <c r="D60" i="15"/>
  <c r="D57" i="16"/>
  <c r="C52" i="16"/>
  <c r="D62" i="15"/>
  <c r="D58" i="16"/>
  <c r="D63" i="15"/>
  <c r="C56" i="15"/>
  <c r="D54" i="16"/>
  <c r="D55" i="16"/>
  <c r="D61" i="15"/>
  <c r="D57" i="15"/>
  <c r="D59" i="16"/>
  <c r="C34" i="16"/>
  <c r="D42" i="15"/>
  <c r="E40" i="15"/>
  <c r="J16" i="14"/>
  <c r="B60" i="14" s="1"/>
  <c r="D60" i="14" s="1"/>
  <c r="J23" i="14"/>
  <c r="H60" i="14" s="1"/>
  <c r="J21" i="13"/>
  <c r="B64" i="13" s="1"/>
  <c r="D64" i="13" s="1"/>
  <c r="J39" i="13"/>
  <c r="J38" i="13"/>
  <c r="H63" i="13"/>
  <c r="J63" i="13" s="1"/>
  <c r="D57" i="14"/>
  <c r="D54" i="14"/>
  <c r="J54" i="14"/>
  <c r="J56" i="14"/>
  <c r="D59" i="14"/>
  <c r="C52" i="14"/>
  <c r="J34" i="13"/>
  <c r="H57" i="13" s="1"/>
  <c r="J57" i="13" s="1"/>
  <c r="J59" i="13"/>
  <c r="D58" i="13"/>
  <c r="H56" i="13"/>
  <c r="J56" i="13" s="1"/>
  <c r="D62" i="13"/>
  <c r="C55" i="13"/>
  <c r="C56" i="13" s="1"/>
  <c r="J58" i="13"/>
  <c r="D59" i="13"/>
  <c r="D60" i="13"/>
  <c r="J60" i="13"/>
  <c r="J61" i="13"/>
  <c r="J62" i="13"/>
  <c r="D63" i="13"/>
  <c r="D42" i="13"/>
  <c r="E42" i="13"/>
  <c r="I55" i="13"/>
  <c r="B53" i="9"/>
  <c r="E6" i="9"/>
  <c r="D6" i="9"/>
  <c r="C6" i="9"/>
  <c r="D6" i="3"/>
  <c r="H53" i="9" s="1"/>
  <c r="E42" i="9"/>
  <c r="D42" i="9"/>
  <c r="C42" i="9"/>
  <c r="D41" i="9"/>
  <c r="E41" i="9"/>
  <c r="C41" i="9"/>
  <c r="D35" i="9"/>
  <c r="D36" i="9" s="1"/>
  <c r="E35" i="9"/>
  <c r="E34" i="9" s="1"/>
  <c r="C35" i="9"/>
  <c r="C34" i="9" s="1"/>
  <c r="D27" i="9"/>
  <c r="E27" i="9"/>
  <c r="C27" i="9"/>
  <c r="B59" i="9"/>
  <c r="B58" i="9"/>
  <c r="B57" i="9"/>
  <c r="B56" i="9"/>
  <c r="B55" i="9"/>
  <c r="B54" i="9"/>
  <c r="E38" i="9"/>
  <c r="D38" i="9"/>
  <c r="C38" i="9"/>
  <c r="E32" i="9"/>
  <c r="D32" i="9"/>
  <c r="C32" i="9"/>
  <c r="E28" i="9"/>
  <c r="D28" i="9"/>
  <c r="C28" i="9"/>
  <c r="E24" i="9"/>
  <c r="D24" i="9"/>
  <c r="C24" i="9"/>
  <c r="E19" i="9"/>
  <c r="D19" i="9"/>
  <c r="C19" i="9"/>
  <c r="E16" i="9"/>
  <c r="D16" i="9"/>
  <c r="C16" i="9"/>
  <c r="J15" i="9"/>
  <c r="E12" i="9"/>
  <c r="D12" i="9"/>
  <c r="C12" i="9"/>
  <c r="J14" i="9"/>
  <c r="J53" i="14" l="1"/>
  <c r="J61" i="14"/>
  <c r="I52" i="14"/>
  <c r="J60" i="14"/>
  <c r="J55" i="14"/>
  <c r="I56" i="13"/>
  <c r="I57" i="13" s="1"/>
  <c r="I58" i="13" s="1"/>
  <c r="I59" i="13" s="1"/>
  <c r="I60" i="13" s="1"/>
  <c r="I61" i="13" s="1"/>
  <c r="I62" i="13" s="1"/>
  <c r="I63" i="13" s="1"/>
  <c r="C57" i="15"/>
  <c r="C58" i="15" s="1"/>
  <c r="C59" i="15" s="1"/>
  <c r="C60" i="15" s="1"/>
  <c r="C61" i="15" s="1"/>
  <c r="C62" i="15" s="1"/>
  <c r="C63" i="15" s="1"/>
  <c r="C64" i="15" s="1"/>
  <c r="C65" i="15" s="1"/>
  <c r="J23" i="16"/>
  <c r="H60" i="16" s="1"/>
  <c r="J60" i="16" s="1"/>
  <c r="J57" i="16"/>
  <c r="J54" i="16"/>
  <c r="J55" i="16"/>
  <c r="J58" i="16"/>
  <c r="J61" i="16"/>
  <c r="J53" i="16"/>
  <c r="I52" i="16"/>
  <c r="J59" i="16"/>
  <c r="C53" i="16"/>
  <c r="C54" i="16" s="1"/>
  <c r="C55" i="16" s="1"/>
  <c r="C56" i="16" s="1"/>
  <c r="C57" i="16" s="1"/>
  <c r="C58" i="16" s="1"/>
  <c r="C59" i="16" s="1"/>
  <c r="C60" i="16" s="1"/>
  <c r="C61" i="16" s="1"/>
  <c r="G14" i="12" s="1"/>
  <c r="C53" i="14"/>
  <c r="C54" i="14" s="1"/>
  <c r="C55" i="14" s="1"/>
  <c r="C56" i="14" s="1"/>
  <c r="C57" i="14" s="1"/>
  <c r="C58" i="14" s="1"/>
  <c r="C59" i="14" s="1"/>
  <c r="C60" i="14" s="1"/>
  <c r="C61" i="14" s="1"/>
  <c r="G14" i="11" s="1"/>
  <c r="J63" i="15"/>
  <c r="J60" i="15"/>
  <c r="J58" i="15"/>
  <c r="J64" i="15"/>
  <c r="J57" i="15"/>
  <c r="I57" i="15" s="1"/>
  <c r="J62" i="15"/>
  <c r="J59" i="15"/>
  <c r="J61" i="15"/>
  <c r="J40" i="13"/>
  <c r="H64" i="13" s="1"/>
  <c r="J64" i="13" s="1"/>
  <c r="C57" i="13"/>
  <c r="C58" i="13" s="1"/>
  <c r="C59" i="13" s="1"/>
  <c r="C60" i="13" s="1"/>
  <c r="C61" i="13" s="1"/>
  <c r="C62" i="13" s="1"/>
  <c r="C63" i="13" s="1"/>
  <c r="C64" i="13" s="1"/>
  <c r="C52" i="9"/>
  <c r="D61" i="9"/>
  <c r="D53" i="9"/>
  <c r="C36" i="9"/>
  <c r="E36" i="9"/>
  <c r="D34" i="9"/>
  <c r="J16" i="9"/>
  <c r="B60" i="9" s="1"/>
  <c r="D60" i="9" s="1"/>
  <c r="D54" i="9"/>
  <c r="D58" i="9"/>
  <c r="D59" i="9"/>
  <c r="D55" i="9"/>
  <c r="D56" i="9"/>
  <c r="D57" i="9"/>
  <c r="I53" i="14" l="1"/>
  <c r="I54" i="14" s="1"/>
  <c r="I55" i="14" s="1"/>
  <c r="I56" i="14" s="1"/>
  <c r="I57" i="14" s="1"/>
  <c r="I58" i="14" s="1"/>
  <c r="I59" i="14" s="1"/>
  <c r="I60" i="14" s="1"/>
  <c r="I61" i="14" s="1"/>
  <c r="I53" i="16"/>
  <c r="I54" i="16" s="1"/>
  <c r="I55" i="16" s="1"/>
  <c r="I56" i="16" s="1"/>
  <c r="I57" i="16" s="1"/>
  <c r="I58" i="16" s="1"/>
  <c r="I59" i="16" s="1"/>
  <c r="I60" i="16" s="1"/>
  <c r="I61" i="16" s="1"/>
  <c r="H14" i="12" s="1"/>
  <c r="I58" i="15"/>
  <c r="I59" i="15" s="1"/>
  <c r="I60" i="15" s="1"/>
  <c r="I61" i="15" s="1"/>
  <c r="I62" i="15" s="1"/>
  <c r="I63" i="15" s="1"/>
  <c r="I64" i="15" s="1"/>
  <c r="I65" i="15" s="1"/>
  <c r="G7" i="12"/>
  <c r="C21" i="5" s="1"/>
  <c r="D65" i="15"/>
  <c r="G8" i="12"/>
  <c r="D21" i="5" s="1"/>
  <c r="C63" i="16"/>
  <c r="D63" i="16" s="1"/>
  <c r="C62" i="16"/>
  <c r="H14" i="11"/>
  <c r="I62" i="14"/>
  <c r="J62" i="14" s="1"/>
  <c r="I63" i="14"/>
  <c r="J63" i="14" s="1"/>
  <c r="I64" i="13"/>
  <c r="I65" i="13" s="1"/>
  <c r="J65" i="13" s="1"/>
  <c r="J66" i="13" s="1"/>
  <c r="I66" i="13" s="1"/>
  <c r="H8" i="11" s="1"/>
  <c r="H20" i="5" s="1"/>
  <c r="C62" i="14"/>
  <c r="D62" i="14" s="1"/>
  <c r="C63" i="14"/>
  <c r="D63" i="14" s="1"/>
  <c r="C65" i="13"/>
  <c r="G7" i="11"/>
  <c r="C20" i="5" s="1"/>
  <c r="C53" i="9"/>
  <c r="C54" i="9" s="1"/>
  <c r="C55" i="9" s="1"/>
  <c r="C56" i="9" s="1"/>
  <c r="C57" i="9" s="1"/>
  <c r="C58" i="9" s="1"/>
  <c r="C59" i="9" s="1"/>
  <c r="C60" i="9" s="1"/>
  <c r="I62" i="16" l="1"/>
  <c r="H15" i="12" s="1"/>
  <c r="I21" i="5" s="1"/>
  <c r="I63" i="16"/>
  <c r="J63" i="16" s="1"/>
  <c r="K63" i="16" s="1"/>
  <c r="H7" i="12"/>
  <c r="G21" i="5" s="1"/>
  <c r="K21" i="5" s="1"/>
  <c r="J65" i="15"/>
  <c r="J66" i="15" s="1"/>
  <c r="I66" i="15" s="1"/>
  <c r="H8" i="12" s="1"/>
  <c r="H21" i="5" s="1"/>
  <c r="D62" i="16"/>
  <c r="G15" i="12"/>
  <c r="E21" i="5" s="1"/>
  <c r="D66" i="15"/>
  <c r="H15" i="11"/>
  <c r="I20" i="5" s="1"/>
  <c r="K63" i="14"/>
  <c r="H7" i="11"/>
  <c r="G20" i="5" s="1"/>
  <c r="K20" i="5" s="1"/>
  <c r="G15" i="11"/>
  <c r="E20" i="5" s="1"/>
  <c r="K62" i="14"/>
  <c r="D65" i="13"/>
  <c r="G8" i="11"/>
  <c r="D20" i="5" s="1"/>
  <c r="C61" i="9"/>
  <c r="J62" i="16" l="1"/>
  <c r="K62" i="16" s="1"/>
  <c r="L65" i="15"/>
  <c r="K65" i="15"/>
  <c r="C66" i="15"/>
  <c r="K66" i="15"/>
  <c r="C63" i="9"/>
  <c r="D63" i="9" s="1"/>
  <c r="D66" i="13"/>
  <c r="L65" i="13"/>
  <c r="K65" i="13"/>
  <c r="L20" i="5" s="1"/>
  <c r="G13" i="3"/>
  <c r="C62" i="9"/>
  <c r="D14" i="3"/>
  <c r="B59" i="1"/>
  <c r="E22" i="1"/>
  <c r="D22" i="1"/>
  <c r="C22" i="1"/>
  <c r="L21" i="5" l="1"/>
  <c r="D62" i="9"/>
  <c r="C66" i="13"/>
  <c r="K66" i="13"/>
  <c r="G14" i="3"/>
  <c r="E19" i="5" s="1"/>
  <c r="H59" i="1"/>
  <c r="H55" i="9"/>
  <c r="D11" i="3"/>
  <c r="D19" i="3" l="1"/>
  <c r="D13" i="3"/>
  <c r="D18" i="3"/>
  <c r="J22" i="9" s="1"/>
  <c r="D17" i="3"/>
  <c r="J21" i="9" s="1"/>
  <c r="D12" i="3"/>
  <c r="D15" i="3"/>
  <c r="D10" i="3"/>
  <c r="D9" i="3"/>
  <c r="H56" i="1" s="1"/>
  <c r="J56" i="1" s="1"/>
  <c r="D8" i="3"/>
  <c r="D7" i="3"/>
  <c r="H55" i="1" l="1"/>
  <c r="H52" i="9"/>
  <c r="H61" i="1"/>
  <c r="H57" i="9"/>
  <c r="H60" i="1"/>
  <c r="H56" i="9"/>
  <c r="H62" i="1"/>
  <c r="H58" i="9"/>
  <c r="J23" i="9"/>
  <c r="H60" i="9" s="1"/>
  <c r="H63" i="1"/>
  <c r="H59" i="9"/>
  <c r="H58" i="1"/>
  <c r="H54" i="9"/>
  <c r="J39" i="1"/>
  <c r="J38" i="1"/>
  <c r="J33" i="1"/>
  <c r="J14" i="1"/>
  <c r="J32" i="1"/>
  <c r="J59" i="1" l="1"/>
  <c r="J60" i="9"/>
  <c r="J61" i="9"/>
  <c r="J53" i="9"/>
  <c r="J59" i="9"/>
  <c r="J54" i="9"/>
  <c r="J58" i="9"/>
  <c r="J57" i="9"/>
  <c r="J55" i="9"/>
  <c r="J56" i="9"/>
  <c r="I52" i="9"/>
  <c r="I55" i="1"/>
  <c r="I56" i="1" s="1"/>
  <c r="J40" i="1"/>
  <c r="H64" i="1" s="1"/>
  <c r="J34" i="1"/>
  <c r="H57" i="1" s="1"/>
  <c r="E28" i="1"/>
  <c r="C28" i="1"/>
  <c r="D41" i="1"/>
  <c r="D42" i="1" s="1"/>
  <c r="E41" i="1"/>
  <c r="E42" i="1" s="1"/>
  <c r="C41" i="1"/>
  <c r="C40" i="1" s="1"/>
  <c r="B62" i="1"/>
  <c r="B63" i="1"/>
  <c r="E34" i="1"/>
  <c r="D34" i="1"/>
  <c r="C34" i="1"/>
  <c r="D47" i="1"/>
  <c r="I53" i="9" l="1"/>
  <c r="I54" i="9" s="1"/>
  <c r="I55" i="9" s="1"/>
  <c r="I56" i="9" s="1"/>
  <c r="I57" i="9" s="1"/>
  <c r="I58" i="9" s="1"/>
  <c r="I59" i="9" s="1"/>
  <c r="I60" i="9" s="1"/>
  <c r="J62" i="1"/>
  <c r="C42" i="1"/>
  <c r="E40" i="1"/>
  <c r="D40" i="1"/>
  <c r="C47" i="1"/>
  <c r="I61" i="9" l="1"/>
  <c r="E47" i="1"/>
  <c r="H13" i="3" l="1"/>
  <c r="I62" i="9"/>
  <c r="I63" i="9"/>
  <c r="E44" i="1"/>
  <c r="D44" i="1"/>
  <c r="C44" i="1"/>
  <c r="J64" i="1" s="1"/>
  <c r="J20" i="1"/>
  <c r="J19" i="1"/>
  <c r="C10" i="1"/>
  <c r="C12" i="1"/>
  <c r="E12" i="1"/>
  <c r="D12" i="1"/>
  <c r="E10" i="1"/>
  <c r="D10" i="1"/>
  <c r="E8" i="1"/>
  <c r="D8" i="1"/>
  <c r="C8" i="1"/>
  <c r="J13" i="1"/>
  <c r="J63" i="9" l="1"/>
  <c r="K63" i="9" s="1"/>
  <c r="H14" i="3"/>
  <c r="I19" i="5" s="1"/>
  <c r="J62" i="9"/>
  <c r="K62" i="9" s="1"/>
  <c r="J21" i="1"/>
  <c r="B64" i="1" s="1"/>
  <c r="J15" i="1"/>
  <c r="B57" i="1" s="1"/>
  <c r="E14" i="1" l="1"/>
  <c r="D14" i="1"/>
  <c r="C14" i="1"/>
  <c r="B61" i="1"/>
  <c r="B60" i="1"/>
  <c r="B58" i="1"/>
  <c r="E38" i="1"/>
  <c r="D38" i="1"/>
  <c r="C38" i="1"/>
  <c r="E30" i="1"/>
  <c r="D30" i="1"/>
  <c r="C30" i="1"/>
  <c r="E25" i="1"/>
  <c r="D25" i="1"/>
  <c r="C25" i="1"/>
  <c r="J60" i="1" s="1"/>
  <c r="E18" i="1"/>
  <c r="D18" i="1"/>
  <c r="C18" i="1"/>
  <c r="J58" i="1" s="1"/>
  <c r="E7" i="1"/>
  <c r="D7" i="1"/>
  <c r="C7" i="1"/>
  <c r="J57" i="1" s="1"/>
  <c r="I57" i="1" s="1"/>
  <c r="J61" i="1" l="1"/>
  <c r="J63" i="1"/>
  <c r="E33" i="1"/>
  <c r="D33" i="1"/>
  <c r="C33" i="1"/>
  <c r="D59" i="1" l="1"/>
  <c r="C55" i="1"/>
  <c r="C56" i="1" s="1"/>
  <c r="D57" i="1"/>
  <c r="I58" i="1"/>
  <c r="I59" i="1" s="1"/>
  <c r="I60" i="1" s="1"/>
  <c r="I61" i="1" s="1"/>
  <c r="I62" i="1" s="1"/>
  <c r="I63" i="1" s="1"/>
  <c r="I64" i="1" s="1"/>
  <c r="D62" i="1"/>
  <c r="D64" i="1"/>
  <c r="D63" i="1"/>
  <c r="D61" i="1"/>
  <c r="D60" i="1"/>
  <c r="D58" i="1"/>
  <c r="D20" i="1"/>
  <c r="C57" i="1" l="1"/>
  <c r="C58" i="1" s="1"/>
  <c r="C59" i="1" s="1"/>
  <c r="C60" i="1" s="1"/>
  <c r="C61" i="1" s="1"/>
  <c r="C62" i="1" s="1"/>
  <c r="C63" i="1" s="1"/>
  <c r="C64" i="1" s="1"/>
  <c r="I65" i="1"/>
  <c r="J65" i="1" s="1"/>
  <c r="J66" i="1" s="1"/>
  <c r="I66" i="1" s="1"/>
  <c r="H6" i="3"/>
  <c r="G19" i="5" s="1"/>
  <c r="H7" i="3" l="1"/>
  <c r="H19" i="5" s="1"/>
  <c r="C65" i="1"/>
  <c r="G6" i="3"/>
  <c r="C19" i="5" l="1"/>
  <c r="K19" i="5" s="1"/>
  <c r="D65" i="1"/>
  <c r="K65" i="1" s="1"/>
  <c r="G7" i="3"/>
  <c r="D19" i="5" s="1"/>
  <c r="D66" i="1" l="1"/>
  <c r="K66" i="1" s="1"/>
  <c r="L65" i="1"/>
  <c r="L19" i="5" l="1"/>
  <c r="B23" i="5" s="1"/>
  <c r="C66" i="1"/>
</calcChain>
</file>

<file path=xl/sharedStrings.xml><?xml version="1.0" encoding="utf-8"?>
<sst xmlns="http://schemas.openxmlformats.org/spreadsheetml/2006/main" count="970" uniqueCount="247">
  <si>
    <t>Base</t>
  </si>
  <si>
    <t>°C surchauffe</t>
  </si>
  <si>
    <t>Base 50m² Est/Ouest 7vol/h aucune PS</t>
  </si>
  <si>
    <t>Evolution °C surchauffe (%)</t>
  </si>
  <si>
    <t>7 vol/h</t>
  </si>
  <si>
    <t>3 vol/h</t>
  </si>
  <si>
    <t>15 vol/h</t>
  </si>
  <si>
    <t>Type de logement</t>
  </si>
  <si>
    <t>T1</t>
  </si>
  <si>
    <t>T2</t>
  </si>
  <si>
    <t>T3</t>
  </si>
  <si>
    <t>Protection solaire</t>
  </si>
  <si>
    <t>Orientation</t>
  </si>
  <si>
    <t>Est/Ouest</t>
  </si>
  <si>
    <t>Nord/Sud</t>
  </si>
  <si>
    <t>Aucune</t>
  </si>
  <si>
    <t>Moyenne</t>
  </si>
  <si>
    <t>Orientation principale</t>
  </si>
  <si>
    <t>Type</t>
  </si>
  <si>
    <t>Orientation intermédiaire</t>
  </si>
  <si>
    <t>Position dans le bâtiment</t>
  </si>
  <si>
    <t>Sous toiture</t>
  </si>
  <si>
    <t>Sous toiture isolée</t>
  </si>
  <si>
    <t>Non traversant</t>
  </si>
  <si>
    <t>Peu traversant</t>
  </si>
  <si>
    <t>Traversant</t>
  </si>
  <si>
    <t>Couleur de toiture</t>
  </si>
  <si>
    <t>Isolation de toiture</t>
  </si>
  <si>
    <t>Sombre</t>
  </si>
  <si>
    <t>Claire</t>
  </si>
  <si>
    <t>Oui</t>
  </si>
  <si>
    <t>Non</t>
  </si>
  <si>
    <t>Cas type</t>
  </si>
  <si>
    <t>Choix</t>
  </si>
  <si>
    <t>Caractéristique</t>
  </si>
  <si>
    <t>Evolution %</t>
  </si>
  <si>
    <t xml:space="preserve"> -</t>
  </si>
  <si>
    <t>°C surchauffe initial</t>
  </si>
  <si>
    <t>Couleur toiture</t>
  </si>
  <si>
    <t>Degré de surchauffe (°C)</t>
  </si>
  <si>
    <t>Classe de confort</t>
  </si>
  <si>
    <t>Classe</t>
  </si>
  <si>
    <t>Confort</t>
  </si>
  <si>
    <t>Seuils °C surchauffe</t>
  </si>
  <si>
    <t>Très bon</t>
  </si>
  <si>
    <t>A</t>
  </si>
  <si>
    <t>Bon</t>
  </si>
  <si>
    <t>B</t>
  </si>
  <si>
    <t>Acceptable</t>
  </si>
  <si>
    <t>C</t>
  </si>
  <si>
    <t>Inconfortable</t>
  </si>
  <si>
    <t>D</t>
  </si>
  <si>
    <t>E</t>
  </si>
  <si>
    <t>Très inconfortable</t>
  </si>
  <si>
    <t>F</t>
  </si>
  <si>
    <t>G</t>
  </si>
  <si>
    <t>Potentiel d'exposition Vnat</t>
  </si>
  <si>
    <t>Moyen</t>
  </si>
  <si>
    <t>Mauvais (site abrité / lgt RDC)</t>
  </si>
  <si>
    <t>Bon (site exposé / lgt derniers étages)</t>
  </si>
  <si>
    <t>1,5 vol/h</t>
  </si>
  <si>
    <t>4,5vol/h</t>
  </si>
  <si>
    <t>11 vol/h</t>
  </si>
  <si>
    <t>Potentiel de ventilation</t>
  </si>
  <si>
    <t>Configuration</t>
  </si>
  <si>
    <t>Débit de ventilation</t>
  </si>
  <si>
    <t>Débit ventilation</t>
  </si>
  <si>
    <t>Détermination du débit de ventilation :</t>
  </si>
  <si>
    <t>Faible</t>
  </si>
  <si>
    <t>Bonne</t>
  </si>
  <si>
    <t>Protection des murs</t>
  </si>
  <si>
    <t>Protection des murs :</t>
  </si>
  <si>
    <t>Isolation des murs extérieurs / bardage ventilé</t>
  </si>
  <si>
    <t>Couleur</t>
  </si>
  <si>
    <t>Isolation</t>
  </si>
  <si>
    <t>Combinaison</t>
  </si>
  <si>
    <t>Sombre-Non</t>
  </si>
  <si>
    <t>Sombre-Oui</t>
  </si>
  <si>
    <t>Moyenne-Non</t>
  </si>
  <si>
    <t>Moyenne-Oui</t>
  </si>
  <si>
    <t>Claire-Non</t>
  </si>
  <si>
    <t>Claire-Oui</t>
  </si>
  <si>
    <t>Protection murs</t>
  </si>
  <si>
    <t>Part de vitrage</t>
  </si>
  <si>
    <t>Part vitrage</t>
  </si>
  <si>
    <t>Classe de confort sans brasseurs d'air</t>
  </si>
  <si>
    <t>Classe de confort avec brasseurs d'air</t>
  </si>
  <si>
    <t>Valeur</t>
  </si>
  <si>
    <t>AVANT TRAVAUX</t>
  </si>
  <si>
    <t>Après TRAVAUX</t>
  </si>
  <si>
    <t>APRES TRAVAUX</t>
  </si>
  <si>
    <t>°C Surchauffe</t>
  </si>
  <si>
    <t>APRES TRAVAUX (à masquer)</t>
  </si>
  <si>
    <t>Repeindre la toiture de couleur claire :</t>
  </si>
  <si>
    <t>Amélioration des protections solaires :</t>
  </si>
  <si>
    <t>Repeindre les murs extérieurs de couleur claire :</t>
  </si>
  <si>
    <t>Isolation des murs extérieurs / bardage ventilé :</t>
  </si>
  <si>
    <t>Installation de brasseurs d'air :</t>
  </si>
  <si>
    <t>Logements types</t>
  </si>
  <si>
    <t>Performance climatisation</t>
  </si>
  <si>
    <t>CHOIX DES TRAVAUX DE RENOVATION ENERGETIQUE</t>
  </si>
  <si>
    <t>OUTIL TROPI-COPRO</t>
  </si>
  <si>
    <t>Nom copropriété :</t>
  </si>
  <si>
    <t>Adresse :</t>
  </si>
  <si>
    <t>Date :</t>
  </si>
  <si>
    <t>NOM</t>
  </si>
  <si>
    <t>Commune :</t>
  </si>
  <si>
    <t>Adresse</t>
  </si>
  <si>
    <t>Commune</t>
  </si>
  <si>
    <t>Amélioration de la ventilation naturelle du logement :</t>
  </si>
  <si>
    <t>Sur-toiture ventilée</t>
  </si>
  <si>
    <t>Sur-toiture</t>
  </si>
  <si>
    <t>Base 50m² Est/Ouest aucune PS</t>
  </si>
  <si>
    <t>Besoin de climatisation de base (kWhf/m².an)</t>
  </si>
  <si>
    <t>Evolution besoin de climatisation (%)</t>
  </si>
  <si>
    <t>Brasseurs d'air en zone non-climatisée</t>
  </si>
  <si>
    <t>Besoin clim</t>
  </si>
  <si>
    <t>Territoire</t>
  </si>
  <si>
    <t>Guadeloupe</t>
  </si>
  <si>
    <t>Martinique</t>
  </si>
  <si>
    <t>Réunion</t>
  </si>
  <si>
    <t>Mayotte</t>
  </si>
  <si>
    <t>Guyane</t>
  </si>
  <si>
    <t>Brasseurs d'air en zone climatisée</t>
  </si>
  <si>
    <t>Brasseurs d'air</t>
  </si>
  <si>
    <t>Seuils (kWhf/m².an)</t>
  </si>
  <si>
    <t>Seuils Réunion (kWhf/m².an)</t>
  </si>
  <si>
    <t>Performance climatisation Réunion</t>
  </si>
  <si>
    <t>Territoire :</t>
  </si>
  <si>
    <t>T4 ou plus</t>
  </si>
  <si>
    <t>RDC ou étage intermédiaire</t>
  </si>
  <si>
    <t>Importante</t>
  </si>
  <si>
    <t>Choisir le nom du logement de type 1 :</t>
  </si>
  <si>
    <t>Protection solaire :</t>
  </si>
  <si>
    <t>Optimale</t>
  </si>
  <si>
    <t>Nombre de classes de confort</t>
  </si>
  <si>
    <t>Consommation de climatisation en cas d'usage nocturne</t>
  </si>
  <si>
    <t>Besoin de climatisation maximal (kWhf/m².an)</t>
  </si>
  <si>
    <t>CONFORT THERMIQUE</t>
  </si>
  <si>
    <t>SAISIE DU LOGEMENT TYPE 1</t>
  </si>
  <si>
    <t>RESULTATS</t>
  </si>
  <si>
    <t>Consommation de climatisation</t>
  </si>
  <si>
    <t>Très faible</t>
  </si>
  <si>
    <t>Elevée</t>
  </si>
  <si>
    <t>Très élevée</t>
  </si>
  <si>
    <t>INFORMATIONS SUR LA COPROPRIETE</t>
  </si>
  <si>
    <t>GAINS SUR LE CONFORT</t>
  </si>
  <si>
    <r>
      <t xml:space="preserve">Territoire </t>
    </r>
    <r>
      <rPr>
        <i/>
        <sz val="10"/>
        <color theme="1"/>
        <rFont val="Calibri"/>
        <family val="2"/>
        <scheme val="minor"/>
      </rPr>
      <t>(défini dans la feuille Synthèse)</t>
    </r>
  </si>
  <si>
    <t>Etage intermédiaire</t>
  </si>
  <si>
    <t>Rez-de-chaussée</t>
  </si>
  <si>
    <t>Niveau</t>
  </si>
  <si>
    <t>Ventilation naturelle :</t>
  </si>
  <si>
    <t>Le débit de renouvellement d'air (en vol/h) dans le logement est évalué à partir d'une combinaison entre le potentiel de ventilation et la configuration du logement :</t>
  </si>
  <si>
    <t>Un logement situé en Rez-de-chaussé est moins exposé au vent qu'un logement au dernier étage.</t>
  </si>
  <si>
    <t>Un bâtiment situé dans une "cuvette" ou en centre ville est moins exposé au vent qu'un bâtiment situé en haut d'un relief.</t>
  </si>
  <si>
    <t>A partir de ces 2 paramètres l'utilisateur de l'outil doit évaluer le potentiel entre mauvais et bon.</t>
  </si>
  <si>
    <t>Quelques exemples :</t>
  </si>
  <si>
    <t>Un logement en RDC d'un bâtiment situé sur un relief bien exposé au vent : potentiel "Moyen"</t>
  </si>
  <si>
    <t>Un logement en étage intermédiaire ou dernier étage d'un bâtiment situé sur un relief bien exposé au vent : potentiel "Bon"</t>
  </si>
  <si>
    <t>Un logement au dernier étage d'un bâtiment situé en centre ville : potentiel "Moyen"</t>
  </si>
  <si>
    <t>Part de vitrage :</t>
  </si>
  <si>
    <t>La part de vitrage correspond à la surface de vitrage rapportée à la surface totale d'une façade. Les portes ne sont pas considérées à moins qu'elles soient vitrées.</t>
  </si>
  <si>
    <t>Sur les logements on constate souvent une part de vitrage plus élevée sur une façade principale (ex : séjour donnant sur une terrasse avec une grande baie vitrée)</t>
  </si>
  <si>
    <t>avec un taux de vitrage qui peut atteindre 30%, et une ou deux façades secondaires avec une part plus faible de 10% de vitrage. Dans ces cas là on peut considérer</t>
  </si>
  <si>
    <t>qu'il s'agit d'une part "Moyenne".</t>
  </si>
  <si>
    <t xml:space="preserve">Il s'agit d'une moyenne sur l'ensemble du logement avec 3 niveaux d'appréciation: Faible/Moyenne/Importante </t>
  </si>
  <si>
    <t xml:space="preserve">Elle est évaluée de façon approximative. Aucune mesure n'est nécessaire. </t>
  </si>
  <si>
    <t>L'utilisateur doit choisir une part "Importante" lorsque la taille des baies est visiblement très supérieure à un logement standard.</t>
  </si>
  <si>
    <t>Façade 1</t>
  </si>
  <si>
    <t>Façade 2</t>
  </si>
  <si>
    <r>
      <t xml:space="preserve">Logement avec une part de vitrage </t>
    </r>
    <r>
      <rPr>
        <b/>
        <sz val="11"/>
        <color theme="1"/>
        <rFont val="Calibri"/>
        <family val="2"/>
        <scheme val="minor"/>
      </rPr>
      <t>"Faible"</t>
    </r>
    <r>
      <rPr>
        <sz val="11"/>
        <color theme="1"/>
        <rFont val="Calibri"/>
        <family val="2"/>
        <scheme val="minor"/>
      </rPr>
      <t xml:space="preserve"> :</t>
    </r>
  </si>
  <si>
    <r>
      <t xml:space="preserve">Logement avec une part de vitrage </t>
    </r>
    <r>
      <rPr>
        <b/>
        <sz val="11"/>
        <color theme="1"/>
        <rFont val="Calibri"/>
        <family val="2"/>
        <scheme val="minor"/>
      </rPr>
      <t>"Moyenne"</t>
    </r>
    <r>
      <rPr>
        <sz val="11"/>
        <color theme="1"/>
        <rFont val="Calibri"/>
        <family val="2"/>
        <scheme val="minor"/>
      </rPr>
      <t xml:space="preserve"> :</t>
    </r>
  </si>
  <si>
    <r>
      <t xml:space="preserve">Logement avec une part de vitrage </t>
    </r>
    <r>
      <rPr>
        <b/>
        <sz val="11"/>
        <color theme="1"/>
        <rFont val="Calibri"/>
        <family val="2"/>
        <scheme val="minor"/>
      </rPr>
      <t>"Importante"</t>
    </r>
    <r>
      <rPr>
        <sz val="11"/>
        <color theme="1"/>
        <rFont val="Calibri"/>
        <family val="2"/>
        <scheme val="minor"/>
      </rPr>
      <t xml:space="preserve"> :</t>
    </r>
  </si>
  <si>
    <t>Plusieurs types de protection solaire peuvent être considérés pour évaluer le niveau de protection solaire du logement :</t>
  </si>
  <si>
    <t>En observant la présence et le type de protections, l'utilisateur de l'outil doit apprécier le niveau de protection solaire du logement.</t>
  </si>
  <si>
    <t>Il s'agit d'une moyenne sur l'ensemble du logement à 5 niveaux : Aucune/Faible/Moyenne/Bonne/Optimale</t>
  </si>
  <si>
    <r>
      <t>"</t>
    </r>
    <r>
      <rPr>
        <b/>
        <sz val="11"/>
        <color theme="1"/>
        <rFont val="Calibri"/>
        <family val="2"/>
        <scheme val="minor"/>
      </rPr>
      <t>Aucune"</t>
    </r>
    <r>
      <rPr>
        <sz val="11"/>
        <color theme="1"/>
        <rFont val="Calibri"/>
        <family val="2"/>
        <scheme val="minor"/>
      </rPr>
      <t xml:space="preserve"> protection correspond à un logement avec une façade "nu" sans élément de protection : pas de terrasse ni débord de toiture, pas de volet ni de store extérieur, aucun masque</t>
    </r>
  </si>
  <si>
    <r>
      <t>Une protection "</t>
    </r>
    <r>
      <rPr>
        <b/>
        <sz val="11"/>
        <color theme="1"/>
        <rFont val="Calibri"/>
        <family val="2"/>
        <scheme val="minor"/>
      </rPr>
      <t>Moyenne"</t>
    </r>
    <r>
      <rPr>
        <sz val="11"/>
        <color theme="1"/>
        <rFont val="Calibri"/>
        <family val="2"/>
        <scheme val="minor"/>
      </rPr>
      <t xml:space="preserve"> correspond par exemple à un logement avec une terrasse qui protège la baie vitrée du séjour et des volets roulants ou battants pleins pour protéger les autres fenêtres</t>
    </r>
  </si>
  <si>
    <t>parfaitement dimensionnés pour permettre la ventilation tout en protégeant du rayonnement. Ce niveau n'est quasiment jamais atteint dans l'existant.</t>
  </si>
  <si>
    <r>
      <t>Une protection "</t>
    </r>
    <r>
      <rPr>
        <b/>
        <sz val="11"/>
        <color theme="1"/>
        <rFont val="Calibri"/>
        <family val="2"/>
        <scheme val="minor"/>
      </rPr>
      <t>Optimale"</t>
    </r>
    <r>
      <rPr>
        <sz val="11"/>
        <color theme="1"/>
        <rFont val="Calibri"/>
        <family val="2"/>
        <scheme val="minor"/>
      </rPr>
      <t xml:space="preserve"> correspond par exemple à un logement une grande terrasse équipée d'un store banne qui protège plusieurs baies vitrées, des fenêtres avec des volets persiennés</t>
    </r>
  </si>
  <si>
    <t>La position des fenêtres permet d'évaluer si le logement est plus ou moins favorable à une bonne ventilation naturelle :</t>
  </si>
  <si>
    <t>Un logement non traversant (avec des fenêtres sur une seule orientation) aura un très faible débit de renouvellement d'air.</t>
  </si>
  <si>
    <t>La présence de fenêtres (même de faible surface) sur une autre façade améliore sensiblement le débit sans atteindre un niveau optimal.</t>
  </si>
  <si>
    <t>Seul un logement traversant avec suffisament d'ouvertures sur 2 façades opposées bénéficie d'une ventilation naturelle optimale.</t>
  </si>
  <si>
    <t xml:space="preserve"> - Les protections architecturales (casquettes, débords de toiture, terrasses, coursives, brise-soleil, protections latérales, patio intérieur,...)
 - Les protections au niveau de la fenêtre (volets, stores,...)
 - Masques liés aux bâtiments environnants ou à la végétation
Les protections permettant une bonne ventilation lorsqu'elles sont déployées doivent être valorisées. Un volet roulant classique est moins performant qu'un volet persienné car pour conserver un même niveau de ventilation et de lumière naturelle, le volet roulant doit être laissé en partie ouvert. Un volet battant plein est équivalent à un volet roulant.
Les jalousies à lames opaques sont considérées comme une protection solaire efficace permettant une bonne ventilation.
La couleur des protections peut être considérée pour évaluer le niveau de protection. Un brise-soleil de couleur sombre situé devant une fenêtre
est moins efficace qu'une protection de couleur claire.
Les stores bannes régulièrement observées pour protéger les terrasses doivent être valorisés, notamment sur les façades Est et Ouest.
Les stores intérieurs ne sont pas considérés comme une protection.</t>
  </si>
  <si>
    <t>Consommation</t>
  </si>
  <si>
    <t xml:space="preserve"> </t>
  </si>
  <si>
    <t>Insertion photo</t>
  </si>
  <si>
    <t>Couleurs des parois :</t>
  </si>
  <si>
    <t>Couleurs claires :</t>
  </si>
  <si>
    <t>Couleurs moyennes :</t>
  </si>
  <si>
    <t>Couleurs sombres :</t>
  </si>
  <si>
    <t>blanc</t>
  </si>
  <si>
    <t>beige</t>
  </si>
  <si>
    <t>jaune</t>
  </si>
  <si>
    <t>orange</t>
  </si>
  <si>
    <t>bleu clair</t>
  </si>
  <si>
    <t>vert clair</t>
  </si>
  <si>
    <t>gris clair</t>
  </si>
  <si>
    <t>rouge</t>
  </si>
  <si>
    <t>gris moyen</t>
  </si>
  <si>
    <t>gris foncé</t>
  </si>
  <si>
    <t>noir</t>
  </si>
  <si>
    <t>bleu foncé</t>
  </si>
  <si>
    <t>vert foncé</t>
  </si>
  <si>
    <t>marron</t>
  </si>
  <si>
    <r>
      <t xml:space="preserve">Couleur de toiture </t>
    </r>
    <r>
      <rPr>
        <i/>
        <sz val="9"/>
        <color theme="1"/>
        <rFont val="Calibri"/>
        <family val="2"/>
        <scheme val="minor"/>
      </rPr>
      <t>(voir "Aide")</t>
    </r>
  </si>
  <si>
    <r>
      <t xml:space="preserve">Part de vitrage </t>
    </r>
    <r>
      <rPr>
        <i/>
        <sz val="9"/>
        <color theme="1"/>
        <rFont val="Calibri"/>
        <family val="2"/>
        <scheme val="minor"/>
      </rPr>
      <t>(voir "Aide")</t>
    </r>
  </si>
  <si>
    <r>
      <t>Couleur des murs extérieurs</t>
    </r>
    <r>
      <rPr>
        <i/>
        <sz val="9"/>
        <color theme="1"/>
        <rFont val="Calibri"/>
        <family val="2"/>
        <scheme val="minor"/>
      </rPr>
      <t xml:space="preserve"> (voir "Aide")</t>
    </r>
  </si>
  <si>
    <r>
      <t xml:space="preserve">Protection solaire des façades/fenêtres </t>
    </r>
    <r>
      <rPr>
        <i/>
        <sz val="9"/>
        <color theme="1"/>
        <rFont val="Calibri"/>
        <family val="2"/>
        <scheme val="minor"/>
      </rPr>
      <t>(voir "Aide")</t>
    </r>
  </si>
  <si>
    <r>
      <t>Potentiel de ventilation</t>
    </r>
    <r>
      <rPr>
        <i/>
        <sz val="9"/>
        <color theme="1"/>
        <rFont val="Calibri"/>
        <family val="2"/>
        <scheme val="minor"/>
      </rPr>
      <t xml:space="preserve"> </t>
    </r>
  </si>
  <si>
    <r>
      <t xml:space="preserve">Configuration du lgt pour la ventilation </t>
    </r>
    <r>
      <rPr>
        <i/>
        <sz val="9"/>
        <color theme="1"/>
        <rFont val="Calibri"/>
        <family val="2"/>
        <scheme val="minor"/>
      </rPr>
      <t>(voir "Aide")</t>
    </r>
  </si>
  <si>
    <t>Le logement est considéré avec une structure béton/parpaing.</t>
  </si>
  <si>
    <t>SAISIE DU LOGEMENT TYPE 2</t>
  </si>
  <si>
    <t>Choisir le nom du logement de type 2 :</t>
  </si>
  <si>
    <t>SAISIE DU LOGEMENT TYPE 3</t>
  </si>
  <si>
    <t>Choisir le nom du logement de type 3 :</t>
  </si>
  <si>
    <t>Protection solaire des façades/fenêtres :</t>
  </si>
  <si>
    <t>T3 R+4</t>
  </si>
  <si>
    <t>T2 R+2</t>
  </si>
  <si>
    <t>T3 RDC</t>
  </si>
  <si>
    <t>Faire apparaître le logement type 2 dans la synsthèse :</t>
  </si>
  <si>
    <t>Faire apparaître le logement type 3 dans la synsthèse :</t>
  </si>
  <si>
    <t>GUADELOUPE</t>
  </si>
  <si>
    <t>GUYANE</t>
  </si>
  <si>
    <t>MARTINIQUE</t>
  </si>
  <si>
    <t>MAYOTTE</t>
  </si>
  <si>
    <t>RÉUNION</t>
  </si>
  <si>
    <t>Dans l'outil, la capacité de ventilation naturelle du logement n'influe pas sur la consommation de climatisation.</t>
  </si>
  <si>
    <t>Isolation de toiture :</t>
  </si>
  <si>
    <t>Mise en œuvre d'une sur-toiture ventilée :</t>
  </si>
  <si>
    <r>
      <rPr>
        <sz val="11"/>
        <color rgb="FFFFEAA7"/>
        <rFont val="Calibri"/>
        <family val="2"/>
        <scheme val="minor"/>
      </rPr>
      <t>AVANT</t>
    </r>
    <r>
      <rPr>
        <sz val="11"/>
        <color theme="0"/>
        <rFont val="Calibri"/>
        <family val="2"/>
        <scheme val="minor"/>
      </rPr>
      <t xml:space="preserve"> TRAVAUX</t>
    </r>
  </si>
  <si>
    <r>
      <rPr>
        <sz val="11"/>
        <color rgb="FFFFEAA7"/>
        <rFont val="Calibri"/>
        <family val="2"/>
        <scheme val="minor"/>
      </rPr>
      <t>APRES</t>
    </r>
    <r>
      <rPr>
        <sz val="11"/>
        <color theme="0"/>
        <rFont val="Calibri"/>
        <family val="2"/>
        <scheme val="minor"/>
      </rPr>
      <t xml:space="preserve"> TRAVAUX</t>
    </r>
  </si>
  <si>
    <t>Attention un logement identifié comme performant avant travaux ne signifie pas qu'aucun travaux n'est pertinent. 
Il est toujours possible d'améliorer le confort en saison chaude et la consommation des équipements.</t>
  </si>
  <si>
    <r>
      <rPr>
        <b/>
        <i/>
        <sz val="10.5"/>
        <color theme="0"/>
        <rFont val="Calibri"/>
        <family val="2"/>
        <scheme val="minor"/>
      </rPr>
      <t xml:space="preserve">Astuce : </t>
    </r>
    <r>
      <rPr>
        <i/>
        <sz val="10.5"/>
        <color theme="0"/>
        <rFont val="Calibri"/>
        <family val="2"/>
        <scheme val="minor"/>
      </rPr>
      <t>Renseignez la copropriété et l'adresse en haut à gauche, ajouter une photo puis imprimer le fichier en choisissant une imprimante PDF (ex : Microsoft Print to PDF)</t>
    </r>
  </si>
  <si>
    <r>
      <t xml:space="preserve">Caractéristiques du logement </t>
    </r>
    <r>
      <rPr>
        <b/>
        <u/>
        <sz val="11"/>
        <color rgb="FF07341B"/>
        <rFont val="Calibri"/>
        <family val="2"/>
        <scheme val="minor"/>
      </rPr>
      <t>AVANT TRAVAUX</t>
    </r>
    <r>
      <rPr>
        <b/>
        <sz val="11"/>
        <color rgb="FF07341B"/>
        <rFont val="Calibri"/>
        <family val="2"/>
        <scheme val="minor"/>
      </rPr>
      <t xml:space="preserve"> :</t>
    </r>
  </si>
  <si>
    <r>
      <rPr>
        <sz val="10"/>
        <color rgb="FFFFEAA7"/>
        <rFont val="Calibri"/>
        <family val="2"/>
        <scheme val="minor"/>
      </rPr>
      <t xml:space="preserve"> AVANT</t>
    </r>
    <r>
      <rPr>
        <sz val="10"/>
        <color theme="0"/>
        <rFont val="Calibri"/>
        <family val="2"/>
        <scheme val="minor"/>
      </rPr>
      <t xml:space="preserve"> TRAVAUX</t>
    </r>
  </si>
  <si>
    <r>
      <rPr>
        <sz val="10"/>
        <color rgb="FFFFEAA7"/>
        <rFont val="Calibri"/>
        <family val="2"/>
        <scheme val="minor"/>
      </rPr>
      <t>APRES</t>
    </r>
    <r>
      <rPr>
        <sz val="10"/>
        <color theme="0"/>
        <rFont val="Calibri"/>
        <family val="2"/>
        <scheme val="minor"/>
      </rPr>
      <t xml:space="preserve"> TRAVAUX</t>
    </r>
  </si>
  <si>
    <r>
      <t xml:space="preserve">CLIMATISATION </t>
    </r>
    <r>
      <rPr>
        <sz val="9"/>
        <color rgb="FF07341B"/>
        <rFont val="Calibri"/>
        <family val="2"/>
        <scheme val="minor"/>
      </rPr>
      <t xml:space="preserve"> </t>
    </r>
    <r>
      <rPr>
        <i/>
        <sz val="9"/>
        <color rgb="FF07341B"/>
        <rFont val="Calibri"/>
        <family val="2"/>
        <scheme val="minor"/>
      </rPr>
      <t>(en cas d'usage uniquement nocturne)</t>
    </r>
  </si>
  <si>
    <r>
      <t xml:space="preserve">Territoire </t>
    </r>
    <r>
      <rPr>
        <i/>
        <sz val="10"/>
        <color rgb="FF07341B"/>
        <rFont val="Calibri"/>
        <family val="2"/>
        <scheme val="minor"/>
      </rPr>
      <t>(défini dans la feuille Synthèse)</t>
    </r>
  </si>
  <si>
    <r>
      <t>Potentiel de ventilation</t>
    </r>
    <r>
      <rPr>
        <i/>
        <sz val="9"/>
        <color rgb="FF07341B"/>
        <rFont val="Calibri"/>
        <family val="2"/>
        <scheme val="minor"/>
      </rPr>
      <t xml:space="preserve"> </t>
    </r>
  </si>
  <si>
    <r>
      <t xml:space="preserve">Configuration du lgt pour la ventilation </t>
    </r>
    <r>
      <rPr>
        <i/>
        <sz val="9"/>
        <color rgb="FF07341B"/>
        <rFont val="Calibri"/>
        <family val="2"/>
        <scheme val="minor"/>
      </rPr>
      <t>(voir "Aide")</t>
    </r>
  </si>
  <si>
    <r>
      <t xml:space="preserve">Couleur de toiture </t>
    </r>
    <r>
      <rPr>
        <i/>
        <sz val="9"/>
        <color rgb="FF07341B"/>
        <rFont val="Calibri"/>
        <family val="2"/>
        <scheme val="minor"/>
      </rPr>
      <t>(voir "Aide")</t>
    </r>
  </si>
  <si>
    <r>
      <t xml:space="preserve">Part de vitrage </t>
    </r>
    <r>
      <rPr>
        <i/>
        <sz val="9"/>
        <color rgb="FF07341B"/>
        <rFont val="Calibri"/>
        <family val="2"/>
        <scheme val="minor"/>
      </rPr>
      <t>(voir "Aide")</t>
    </r>
  </si>
  <si>
    <r>
      <t xml:space="preserve">Protection solaire des façades/fenêtres </t>
    </r>
    <r>
      <rPr>
        <i/>
        <sz val="9"/>
        <color rgb="FF07341B"/>
        <rFont val="Calibri"/>
        <family val="2"/>
        <scheme val="minor"/>
      </rPr>
      <t>(voir "Aide")</t>
    </r>
  </si>
  <si>
    <r>
      <t>Couleur des murs extérieurs</t>
    </r>
    <r>
      <rPr>
        <i/>
        <sz val="9"/>
        <color rgb="FF07341B"/>
        <rFont val="Calibri"/>
        <family val="2"/>
        <scheme val="minor"/>
      </rPr>
      <t xml:space="preserve"> (voir "Aide")</t>
    </r>
  </si>
  <si>
    <r>
      <t xml:space="preserve">Le </t>
    </r>
    <r>
      <rPr>
        <b/>
        <i/>
        <sz val="10.5"/>
        <color rgb="FF07341B"/>
        <rFont val="Calibri"/>
        <family val="2"/>
        <scheme val="minor"/>
      </rPr>
      <t>degré de surchauffe</t>
    </r>
    <r>
      <rPr>
        <i/>
        <sz val="10.5"/>
        <color rgb="FF07341B"/>
        <rFont val="Calibri"/>
        <family val="2"/>
        <scheme val="minor"/>
      </rPr>
      <t xml:space="preserve"> permet de classer la performance thermique des bâtiments en donnant une indication sur le niveau de confort attendu. 
Il s'agit de la moyenne annuelle de l'écart de température entre l'intérieur du logement et l'extérieur. On peut considérer les résultats de la manière suivante :
- Classes A à C : logement confortable la majorité de l'année avec possiblement une période inconfortable en saison chaude
- Classes D à E : logement confortable en saison fraîche mais inconfortable le reste de l'année
- Classes F à G : logement inconfortable la majorité de l'année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</si>
</sst>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b/>
      <sz val="14"/>
      <color theme="0"/>
      <name val="Calibri"/>
      <family val="2"/>
      <scheme val="minor"/>
    </font>
    <font>
      <b/>
      <sz val="11"/>
      <color rgb="FF00B050"/>
      <name val="Calibri"/>
      <family val="2"/>
      <scheme val="minor"/>
    </font>
    <font>
      <b/>
      <sz val="11"/>
      <color theme="9"/>
      <name val="Calibri"/>
      <family val="2"/>
      <scheme val="minor"/>
    </font>
    <font>
      <b/>
      <sz val="11"/>
      <color rgb="FFFFC000"/>
      <name val="Calibri"/>
      <family val="2"/>
      <scheme val="minor"/>
    </font>
    <font>
      <b/>
      <sz val="11"/>
      <color theme="5"/>
      <name val="Calibri"/>
      <family val="2"/>
      <scheme val="minor"/>
    </font>
    <font>
      <b/>
      <sz val="11"/>
      <color rgb="FFC00000"/>
      <name val="Calibri"/>
      <family val="2"/>
      <scheme val="minor"/>
    </font>
    <font>
      <sz val="8"/>
      <name val="Calibri"/>
      <family val="2"/>
      <scheme val="minor"/>
    </font>
    <font>
      <i/>
      <sz val="9"/>
      <color theme="1"/>
      <name val="Calibri"/>
      <family val="2"/>
      <scheme val="minor"/>
    </font>
    <font>
      <i/>
      <sz val="10"/>
      <color theme="1"/>
      <name val="Calibri"/>
      <family val="2"/>
      <scheme val="minor"/>
    </font>
    <font>
      <i/>
      <sz val="10.5"/>
      <color theme="1"/>
      <name val="Calibri"/>
      <family val="2"/>
      <scheme val="minor"/>
    </font>
    <font>
      <b/>
      <sz val="10"/>
      <color theme="0"/>
      <name val="Calibri"/>
      <family val="2"/>
      <scheme val="minor"/>
    </font>
    <font>
      <sz val="10"/>
      <color rgb="FF07341B"/>
      <name val="Calibri"/>
      <family val="2"/>
      <scheme val="minor"/>
    </font>
    <font>
      <sz val="11"/>
      <color rgb="FF07341B"/>
      <name val="Calibri"/>
      <family val="2"/>
      <scheme val="minor"/>
    </font>
    <font>
      <b/>
      <sz val="10"/>
      <color rgb="FF07341B"/>
      <name val="Calibri"/>
      <family val="2"/>
      <scheme val="minor"/>
    </font>
    <font>
      <b/>
      <sz val="11"/>
      <color rgb="FF07341B"/>
      <name val="Calibri"/>
      <family val="2"/>
      <scheme val="minor"/>
    </font>
    <font>
      <i/>
      <sz val="9"/>
      <color rgb="FF128243"/>
      <name val="Calibri"/>
      <family val="2"/>
      <scheme val="minor"/>
    </font>
    <font>
      <sz val="11"/>
      <color rgb="FFFFEAA7"/>
      <name val="Calibri"/>
      <family val="2"/>
      <scheme val="minor"/>
    </font>
    <font>
      <i/>
      <sz val="9"/>
      <color rgb="FF07341B"/>
      <name val="Calibri"/>
      <family val="2"/>
      <scheme val="minor"/>
    </font>
    <font>
      <i/>
      <sz val="10.5"/>
      <color rgb="FF128243"/>
      <name val="Calibri"/>
      <family val="2"/>
      <scheme val="minor"/>
    </font>
    <font>
      <i/>
      <sz val="10.5"/>
      <color theme="0"/>
      <name val="Calibri"/>
      <family val="2"/>
      <scheme val="minor"/>
    </font>
    <font>
      <b/>
      <i/>
      <sz val="10.5"/>
      <color theme="0"/>
      <name val="Calibri"/>
      <family val="2"/>
      <scheme val="minor"/>
    </font>
    <font>
      <i/>
      <sz val="10.5"/>
      <color rgb="FF07341B"/>
      <name val="Calibri"/>
      <family val="2"/>
      <scheme val="minor"/>
    </font>
    <font>
      <b/>
      <i/>
      <sz val="10.5"/>
      <color rgb="FF07341B"/>
      <name val="Calibri"/>
      <family val="2"/>
      <scheme val="minor"/>
    </font>
    <font>
      <b/>
      <u/>
      <sz val="11"/>
      <color rgb="FF07341B"/>
      <name val="Calibri"/>
      <family val="2"/>
      <scheme val="minor"/>
    </font>
    <font>
      <sz val="10"/>
      <color rgb="FFFFEAA7"/>
      <name val="Calibri"/>
      <family val="2"/>
      <scheme val="minor"/>
    </font>
    <font>
      <sz val="9"/>
      <color rgb="FF07341B"/>
      <name val="Calibri"/>
      <family val="2"/>
      <scheme val="minor"/>
    </font>
    <font>
      <i/>
      <sz val="10"/>
      <color rgb="FF07341B"/>
      <name val="Calibri"/>
      <family val="2"/>
      <scheme val="minor"/>
    </font>
    <font>
      <b/>
      <sz val="10.5"/>
      <color rgb="FF07341B"/>
      <name val="Calibri"/>
      <family val="2"/>
      <scheme val="minor"/>
    </font>
  </fonts>
  <fills count="30">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B2DE82"/>
        <bgColor indexed="64"/>
      </patternFill>
    </fill>
    <fill>
      <patternFill patternType="solid">
        <fgColor rgb="FFFFCC29"/>
        <bgColor indexed="64"/>
      </patternFill>
    </fill>
    <fill>
      <patternFill patternType="solid">
        <fgColor theme="5"/>
        <bgColor indexed="64"/>
      </patternFill>
    </fill>
    <fill>
      <patternFill patternType="solid">
        <fgColor theme="5"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1"/>
        <bgColor indexed="64"/>
      </patternFill>
    </fill>
    <fill>
      <patternFill patternType="solid">
        <fgColor theme="9" tint="-0.499984740745262"/>
        <bgColor indexed="64"/>
      </patternFill>
    </fill>
    <fill>
      <patternFill patternType="solid">
        <fgColor theme="8" tint="-0.249977111117893"/>
        <bgColor indexed="64"/>
      </patternFill>
    </fill>
    <fill>
      <patternFill patternType="solid">
        <fgColor theme="5" tint="-0.499984740745262"/>
        <bgColor indexed="64"/>
      </patternFill>
    </fill>
    <fill>
      <patternFill patternType="solid">
        <fgColor rgb="FF07341B"/>
        <bgColor indexed="64"/>
      </patternFill>
    </fill>
    <fill>
      <patternFill patternType="solid">
        <fgColor rgb="FF128243"/>
        <bgColor indexed="64"/>
      </patternFill>
    </fill>
    <fill>
      <patternFill patternType="solid">
        <fgColor rgb="FFFFEAA7"/>
        <bgColor indexed="64"/>
      </patternFill>
    </fill>
    <fill>
      <patternFill patternType="solid">
        <fgColor rgb="FFFFF2CA"/>
        <bgColor indexed="64"/>
      </patternFill>
    </fill>
    <fill>
      <patternFill patternType="solid">
        <fgColor rgb="FF9EC395"/>
        <bgColor indexed="64"/>
      </patternFill>
    </fill>
    <fill>
      <patternFill patternType="solid">
        <fgColor rgb="FFECF3EA"/>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bottom style="medium">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theme="0"/>
      </bottom>
      <diagonal/>
    </border>
    <border>
      <left/>
      <right style="medium">
        <color indexed="64"/>
      </right>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theme="0"/>
      </top>
      <bottom/>
      <diagonal/>
    </border>
    <border>
      <left style="thin">
        <color rgb="FF128243"/>
      </left>
      <right/>
      <top/>
      <bottom/>
      <diagonal/>
    </border>
    <border>
      <left style="thin">
        <color rgb="FF128243"/>
      </left>
      <right/>
      <top style="thin">
        <color rgb="FF128243"/>
      </top>
      <bottom/>
      <diagonal/>
    </border>
    <border>
      <left/>
      <right/>
      <top style="thin">
        <color rgb="FF128243"/>
      </top>
      <bottom/>
      <diagonal/>
    </border>
    <border>
      <left/>
      <right/>
      <top/>
      <bottom style="dashed">
        <color theme="0"/>
      </bottom>
      <diagonal/>
    </border>
    <border>
      <left/>
      <right style="thin">
        <color rgb="FF128243"/>
      </right>
      <top style="thin">
        <color rgb="FF128243"/>
      </top>
      <bottom/>
      <diagonal/>
    </border>
    <border>
      <left/>
      <right style="thin">
        <color rgb="FF128243"/>
      </right>
      <top/>
      <bottom/>
      <diagonal/>
    </border>
    <border>
      <left style="thin">
        <color rgb="FF128243"/>
      </left>
      <right/>
      <top/>
      <bottom style="thin">
        <color rgb="FF128243"/>
      </bottom>
      <diagonal/>
    </border>
    <border>
      <left/>
      <right/>
      <top/>
      <bottom style="thin">
        <color rgb="FF128243"/>
      </bottom>
      <diagonal/>
    </border>
    <border>
      <left/>
      <right style="thin">
        <color rgb="FF128243"/>
      </right>
      <top/>
      <bottom style="thin">
        <color rgb="FF128243"/>
      </bottom>
      <diagonal/>
    </border>
    <border>
      <left style="thin">
        <color rgb="FF07341B"/>
      </left>
      <right style="thin">
        <color rgb="FF07341B"/>
      </right>
      <top style="thin">
        <color rgb="FF07341B"/>
      </top>
      <bottom style="thin">
        <color rgb="FF07341B"/>
      </bottom>
      <diagonal/>
    </border>
    <border>
      <left style="thin">
        <color rgb="FF07341B"/>
      </left>
      <right style="medium">
        <color rgb="FF128243"/>
      </right>
      <top style="thin">
        <color rgb="FF07341B"/>
      </top>
      <bottom/>
      <diagonal/>
    </border>
    <border>
      <left style="medium">
        <color rgb="FF128243"/>
      </left>
      <right style="thin">
        <color rgb="FF07341B"/>
      </right>
      <top style="thin">
        <color rgb="FF07341B"/>
      </top>
      <bottom/>
      <diagonal/>
    </border>
    <border>
      <left style="thin">
        <color rgb="FF07341B"/>
      </left>
      <right/>
      <top/>
      <bottom style="thin">
        <color rgb="FF07341B"/>
      </bottom>
      <diagonal/>
    </border>
    <border>
      <left style="thin">
        <color rgb="FF07341B"/>
      </left>
      <right style="thin">
        <color rgb="FF07341B"/>
      </right>
      <top/>
      <bottom style="thin">
        <color rgb="FF07341B"/>
      </bottom>
      <diagonal/>
    </border>
    <border>
      <left/>
      <right/>
      <top style="thin">
        <color theme="0"/>
      </top>
      <bottom/>
      <diagonal/>
    </border>
    <border>
      <left/>
      <right/>
      <top style="thin">
        <color rgb="FF07341B"/>
      </top>
      <bottom/>
      <diagonal/>
    </border>
    <border>
      <left/>
      <right style="thin">
        <color rgb="FF07341B"/>
      </right>
      <top style="thin">
        <color theme="0"/>
      </top>
      <bottom/>
      <diagonal/>
    </border>
    <border>
      <left/>
      <right/>
      <top/>
      <bottom style="thin">
        <color rgb="FF07341B"/>
      </bottom>
      <diagonal/>
    </border>
    <border>
      <left style="thin">
        <color rgb="FF07341B"/>
      </left>
      <right/>
      <top/>
      <bottom/>
      <diagonal/>
    </border>
    <border>
      <left style="thin">
        <color rgb="FF128243"/>
      </left>
      <right/>
      <top style="thin">
        <color rgb="FF128243"/>
      </top>
      <bottom style="thin">
        <color rgb="FF128243"/>
      </bottom>
      <diagonal/>
    </border>
    <border>
      <left/>
      <right/>
      <top style="thin">
        <color rgb="FF128243"/>
      </top>
      <bottom style="thin">
        <color rgb="FF128243"/>
      </bottom>
      <diagonal/>
    </border>
    <border>
      <left/>
      <right style="thin">
        <color rgb="FF128243"/>
      </right>
      <top style="thin">
        <color rgb="FF128243"/>
      </top>
      <bottom style="thin">
        <color rgb="FF128243"/>
      </bottom>
      <diagonal/>
    </border>
    <border>
      <left style="thin">
        <color rgb="FF07341B"/>
      </left>
      <right/>
      <top style="thin">
        <color rgb="FF07341B"/>
      </top>
      <bottom/>
      <diagonal/>
    </border>
    <border>
      <left/>
      <right style="thin">
        <color rgb="FF07341B"/>
      </right>
      <top style="thin">
        <color rgb="FF07341B"/>
      </top>
      <bottom/>
      <diagonal/>
    </border>
    <border>
      <left/>
      <right style="thin">
        <color rgb="FF07341B"/>
      </right>
      <top/>
      <bottom/>
      <diagonal/>
    </border>
    <border>
      <left/>
      <right style="thin">
        <color rgb="FF07341B"/>
      </right>
      <top/>
      <bottom style="thin">
        <color rgb="FF07341B"/>
      </bottom>
      <diagonal/>
    </border>
  </borders>
  <cellStyleXfs count="2">
    <xf numFmtId="0" fontId="0" fillId="0" borderId="0"/>
    <xf numFmtId="9" fontId="1" fillId="0" borderId="0" applyFont="0" applyFill="0" applyBorder="0" applyAlignment="0" applyProtection="0"/>
  </cellStyleXfs>
  <cellXfs count="204">
    <xf numFmtId="0" fontId="0" fillId="0" borderId="0" xfId="0"/>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right"/>
    </xf>
    <xf numFmtId="0" fontId="2" fillId="0" borderId="1" xfId="0" applyFont="1" applyBorder="1" applyAlignment="1">
      <alignment horizontal="center"/>
    </xf>
    <xf numFmtId="0" fontId="3" fillId="2" borderId="1" xfId="0" applyFont="1" applyFill="1" applyBorder="1" applyAlignment="1">
      <alignment horizontal="center"/>
    </xf>
    <xf numFmtId="0" fontId="0" fillId="0" borderId="1" xfId="0" applyBorder="1"/>
    <xf numFmtId="0" fontId="0" fillId="0" borderId="1" xfId="0"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center"/>
    </xf>
    <xf numFmtId="0" fontId="3" fillId="5" borderId="1" xfId="0" applyFont="1" applyFill="1" applyBorder="1" applyAlignment="1">
      <alignment horizontal="center"/>
    </xf>
    <xf numFmtId="0" fontId="3" fillId="6" borderId="1" xfId="0" applyFont="1" applyFill="1" applyBorder="1" applyAlignment="1">
      <alignment horizontal="center"/>
    </xf>
    <xf numFmtId="0" fontId="3" fillId="7" borderId="1" xfId="0" applyFont="1" applyFill="1" applyBorder="1" applyAlignment="1">
      <alignment horizontal="center"/>
    </xf>
    <xf numFmtId="0" fontId="3" fillId="8" borderId="1" xfId="0" applyFont="1" applyFill="1" applyBorder="1" applyAlignment="1">
      <alignment horizontal="center"/>
    </xf>
    <xf numFmtId="0" fontId="4" fillId="0" borderId="0" xfId="0" applyFont="1"/>
    <xf numFmtId="0" fontId="2" fillId="0" borderId="1" xfId="0" applyFont="1" applyBorder="1"/>
    <xf numFmtId="164" fontId="0" fillId="0" borderId="1" xfId="0" applyNumberFormat="1" applyBorder="1" applyAlignment="1">
      <alignment horizontal="center"/>
    </xf>
    <xf numFmtId="9" fontId="0" fillId="0" borderId="1" xfId="1" applyFont="1" applyBorder="1" applyAlignment="1">
      <alignment horizontal="center"/>
    </xf>
    <xf numFmtId="9" fontId="0" fillId="0" borderId="1" xfId="0" applyNumberFormat="1" applyBorder="1" applyAlignment="1">
      <alignment horizontal="center"/>
    </xf>
    <xf numFmtId="0" fontId="0" fillId="0" borderId="1" xfId="0" applyBorder="1" applyAlignment="1">
      <alignment horizontal="left"/>
    </xf>
    <xf numFmtId="0" fontId="2" fillId="0" borderId="1" xfId="0" applyFont="1" applyBorder="1" applyAlignment="1">
      <alignment horizontal="left"/>
    </xf>
    <xf numFmtId="9" fontId="0" fillId="0" borderId="6" xfId="0" applyNumberFormat="1" applyBorder="1" applyAlignment="1">
      <alignment horizontal="center"/>
    </xf>
    <xf numFmtId="0" fontId="0" fillId="0" borderId="7" xfId="0" applyBorder="1" applyAlignment="1">
      <alignment horizontal="center"/>
    </xf>
    <xf numFmtId="0" fontId="0" fillId="0" borderId="8" xfId="0" applyBorder="1"/>
    <xf numFmtId="0" fontId="0" fillId="0" borderId="9" xfId="0" applyBorder="1"/>
    <xf numFmtId="0" fontId="2" fillId="0" borderId="10" xfId="0" applyFont="1" applyBorder="1" applyAlignment="1">
      <alignment horizontal="center"/>
    </xf>
    <xf numFmtId="0" fontId="0" fillId="0" borderId="11" xfId="0" applyBorder="1"/>
    <xf numFmtId="0" fontId="0" fillId="0" borderId="10" xfId="0" applyBorder="1"/>
    <xf numFmtId="0" fontId="2" fillId="0" borderId="12" xfId="0" applyFont="1" applyBorder="1"/>
    <xf numFmtId="0" fontId="2" fillId="0" borderId="13" xfId="0" applyFont="1" applyBorder="1"/>
    <xf numFmtId="0" fontId="0" fillId="0" borderId="12" xfId="0" applyBorder="1"/>
    <xf numFmtId="0" fontId="2" fillId="0" borderId="10" xfId="0" applyFont="1" applyBorder="1"/>
    <xf numFmtId="0" fontId="0" fillId="0" borderId="13" xfId="0" applyBorder="1"/>
    <xf numFmtId="0" fontId="0" fillId="0" borderId="11" xfId="0" applyBorder="1" applyAlignment="1">
      <alignment horizontal="center"/>
    </xf>
    <xf numFmtId="0" fontId="0" fillId="0" borderId="14" xfId="0" applyBorder="1"/>
    <xf numFmtId="9" fontId="0" fillId="0" borderId="15" xfId="0" applyNumberFormat="1" applyBorder="1" applyAlignment="1">
      <alignment horizontal="center"/>
    </xf>
    <xf numFmtId="0" fontId="0" fillId="0" borderId="16" xfId="0" applyBorder="1"/>
    <xf numFmtId="9" fontId="0" fillId="0" borderId="17" xfId="0" applyNumberFormat="1" applyBorder="1" applyAlignment="1">
      <alignment horizontal="center"/>
    </xf>
    <xf numFmtId="9" fontId="0" fillId="0" borderId="18" xfId="0" applyNumberFormat="1" applyBorder="1" applyAlignment="1">
      <alignment horizontal="center"/>
    </xf>
    <xf numFmtId="0" fontId="2" fillId="0" borderId="19" xfId="0" applyFont="1" applyBorder="1" applyAlignment="1">
      <alignment horizontal="center"/>
    </xf>
    <xf numFmtId="0" fontId="2" fillId="0" borderId="19" xfId="0" applyFont="1" applyBorder="1"/>
    <xf numFmtId="0" fontId="0" fillId="0" borderId="19" xfId="0" applyBorder="1"/>
    <xf numFmtId="0" fontId="0" fillId="0" borderId="7" xfId="0" applyBorder="1"/>
    <xf numFmtId="0" fontId="2" fillId="0" borderId="13" xfId="0" applyFont="1" applyBorder="1" applyAlignment="1">
      <alignment horizontal="center"/>
    </xf>
    <xf numFmtId="0" fontId="2" fillId="0" borderId="12" xfId="0" applyFont="1" applyBorder="1" applyAlignment="1">
      <alignment horizontal="center"/>
    </xf>
    <xf numFmtId="0" fontId="0" fillId="0" borderId="12" xfId="0" applyBorder="1" applyAlignment="1">
      <alignment horizontal="center"/>
    </xf>
    <xf numFmtId="9" fontId="0" fillId="0" borderId="12" xfId="1"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2" fillId="0" borderId="0" xfId="0" applyFont="1" applyAlignment="1">
      <alignment vertical="center"/>
    </xf>
    <xf numFmtId="0" fontId="7" fillId="0" borderId="0" xfId="0" applyFont="1"/>
    <xf numFmtId="0" fontId="0" fillId="0" borderId="20" xfId="0" applyBorder="1"/>
    <xf numFmtId="0" fontId="0" fillId="0" borderId="21" xfId="0" applyBorder="1"/>
    <xf numFmtId="0" fontId="0" fillId="0" borderId="0" xfId="0" applyAlignment="1">
      <alignment horizontal="left" indent="1"/>
    </xf>
    <xf numFmtId="0" fontId="2" fillId="0" borderId="0" xfId="0" applyFont="1"/>
    <xf numFmtId="0" fontId="0" fillId="0" borderId="0" xfId="0" applyAlignment="1">
      <alignment horizontal="left"/>
    </xf>
    <xf numFmtId="0" fontId="2" fillId="0" borderId="0" xfId="0" applyFont="1" applyAlignment="1">
      <alignment horizontal="left"/>
    </xf>
    <xf numFmtId="9" fontId="0" fillId="0" borderId="1" xfId="1" applyFont="1" applyFill="1" applyBorder="1" applyAlignment="1">
      <alignment horizontal="center"/>
    </xf>
    <xf numFmtId="0" fontId="2" fillId="0" borderId="1" xfId="0" applyFont="1" applyBorder="1" applyAlignment="1">
      <alignment horizontal="center" vertical="center" wrapText="1"/>
    </xf>
    <xf numFmtId="0" fontId="11" fillId="11" borderId="1" xfId="0" applyFont="1" applyFill="1" applyBorder="1" applyAlignment="1">
      <alignment horizontal="center"/>
    </xf>
    <xf numFmtId="1" fontId="0" fillId="0" borderId="1" xfId="0" applyNumberFormat="1" applyBorder="1" applyAlignment="1">
      <alignment horizontal="center"/>
    </xf>
    <xf numFmtId="0" fontId="12" fillId="0" borderId="1" xfId="0" applyFont="1" applyBorder="1" applyAlignment="1">
      <alignment horizontal="center"/>
    </xf>
    <xf numFmtId="0" fontId="13" fillId="0" borderId="1" xfId="0" applyFont="1" applyBorder="1" applyAlignment="1">
      <alignment horizontal="center"/>
    </xf>
    <xf numFmtId="0" fontId="14" fillId="0" borderId="1" xfId="0" applyFont="1" applyBorder="1" applyAlignment="1">
      <alignment horizontal="center"/>
    </xf>
    <xf numFmtId="0" fontId="15" fillId="0" borderId="1" xfId="0" applyFont="1" applyBorder="1" applyAlignment="1">
      <alignment horizontal="center"/>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applyAlignment="1">
      <alignment horizontal="center"/>
    </xf>
    <xf numFmtId="0" fontId="0" fillId="0" borderId="28" xfId="0" applyBorder="1" applyAlignment="1">
      <alignment horizontal="center"/>
    </xf>
    <xf numFmtId="9" fontId="0" fillId="0" borderId="0" xfId="0" applyNumberFormat="1" applyAlignment="1">
      <alignment horizontal="right"/>
    </xf>
    <xf numFmtId="9" fontId="0" fillId="0" borderId="0" xfId="0" applyNumberFormat="1"/>
    <xf numFmtId="0" fontId="2" fillId="0" borderId="0" xfId="0" applyFont="1" applyAlignment="1">
      <alignment horizontal="center"/>
    </xf>
    <xf numFmtId="0" fontId="0" fillId="0" borderId="0" xfId="0" applyAlignment="1">
      <alignment vertical="center"/>
    </xf>
    <xf numFmtId="0" fontId="2" fillId="0" borderId="32" xfId="0" applyFont="1" applyBorder="1" applyAlignment="1">
      <alignment vertical="center"/>
    </xf>
    <xf numFmtId="0" fontId="6" fillId="0" borderId="2" xfId="0" applyFont="1" applyBorder="1" applyAlignment="1">
      <alignment horizontal="left" vertical="center" indent="1"/>
    </xf>
    <xf numFmtId="0" fontId="6" fillId="0" borderId="0" xfId="0" applyFont="1" applyAlignment="1">
      <alignment horizontal="left" vertical="center" indent="1"/>
    </xf>
    <xf numFmtId="0" fontId="0" fillId="0" borderId="2" xfId="0" applyBorder="1"/>
    <xf numFmtId="0" fontId="0" fillId="10" borderId="5" xfId="0" applyFill="1" applyBorder="1" applyAlignment="1">
      <alignment horizontal="left" indent="1"/>
    </xf>
    <xf numFmtId="0" fontId="18" fillId="0" borderId="0" xfId="0" applyFont="1"/>
    <xf numFmtId="0" fontId="0" fillId="0" borderId="3" xfId="0" applyBorder="1"/>
    <xf numFmtId="0" fontId="0" fillId="0" borderId="29" xfId="0" applyBorder="1"/>
    <xf numFmtId="0" fontId="7" fillId="0" borderId="0" xfId="0" applyFont="1" applyAlignment="1" applyProtection="1">
      <alignment horizontal="left" indent="1"/>
      <protection locked="0"/>
    </xf>
    <xf numFmtId="0" fontId="2" fillId="0" borderId="19" xfId="0" applyFont="1" applyBorder="1" applyAlignment="1">
      <alignment horizontal="centerContinuous"/>
    </xf>
    <xf numFmtId="0" fontId="0" fillId="0" borderId="33" xfId="0" applyBorder="1" applyAlignment="1">
      <alignment horizontal="centerContinuous"/>
    </xf>
    <xf numFmtId="0" fontId="0" fillId="0" borderId="34" xfId="0" applyBorder="1" applyAlignment="1">
      <alignment horizontal="centerContinuous"/>
    </xf>
    <xf numFmtId="0" fontId="2" fillId="0" borderId="1" xfId="0" applyFont="1" applyBorder="1" applyAlignment="1">
      <alignment horizontal="center" vertical="center"/>
    </xf>
    <xf numFmtId="0" fontId="0" fillId="14" borderId="1" xfId="0" applyFill="1" applyBorder="1" applyAlignment="1">
      <alignment horizontal="center"/>
    </xf>
    <xf numFmtId="0" fontId="0" fillId="15" borderId="1" xfId="0" applyFill="1" applyBorder="1" applyAlignment="1">
      <alignment horizontal="center"/>
    </xf>
    <xf numFmtId="0" fontId="0" fillId="6" borderId="1" xfId="0" applyFill="1" applyBorder="1" applyAlignment="1">
      <alignment horizontal="center"/>
    </xf>
    <xf numFmtId="0" fontId="0" fillId="13" borderId="1" xfId="0" applyFill="1" applyBorder="1" applyAlignment="1">
      <alignment horizontal="center"/>
    </xf>
    <xf numFmtId="0" fontId="0" fillId="16" borderId="1" xfId="0" applyFill="1" applyBorder="1" applyAlignment="1">
      <alignment horizontal="center"/>
    </xf>
    <xf numFmtId="0" fontId="0" fillId="19" borderId="1" xfId="0" applyFill="1" applyBorder="1" applyAlignment="1">
      <alignment horizontal="center"/>
    </xf>
    <xf numFmtId="0" fontId="0" fillId="8" borderId="1" xfId="0" applyFill="1" applyBorder="1" applyAlignment="1">
      <alignment horizontal="center"/>
    </xf>
    <xf numFmtId="0" fontId="0" fillId="17" borderId="1" xfId="0" applyFill="1" applyBorder="1" applyAlignment="1">
      <alignment horizontal="center"/>
    </xf>
    <xf numFmtId="0" fontId="5" fillId="18" borderId="1" xfId="0" applyFont="1" applyFill="1" applyBorder="1" applyAlignment="1">
      <alignment horizontal="center"/>
    </xf>
    <xf numFmtId="0" fontId="5" fillId="20" borderId="1" xfId="0" applyFont="1" applyFill="1" applyBorder="1" applyAlignment="1">
      <alignment horizontal="center"/>
    </xf>
    <xf numFmtId="0" fontId="5" fillId="22" borderId="1" xfId="0" applyFont="1" applyFill="1" applyBorder="1" applyAlignment="1">
      <alignment horizontal="center"/>
    </xf>
    <xf numFmtId="0" fontId="5" fillId="21" borderId="1" xfId="0" applyFont="1" applyFill="1" applyBorder="1" applyAlignment="1">
      <alignment horizontal="center"/>
    </xf>
    <xf numFmtId="0" fontId="5" fillId="23" borderId="1" xfId="0" applyFont="1" applyFill="1" applyBorder="1" applyAlignment="1">
      <alignment horizontal="center"/>
    </xf>
    <xf numFmtId="14" fontId="0" fillId="0" borderId="13" xfId="0" applyNumberFormat="1" applyBorder="1"/>
    <xf numFmtId="3" fontId="7" fillId="0" borderId="0" xfId="0" applyNumberFormat="1" applyFont="1" applyAlignment="1">
      <alignment horizontal="center" vertical="center"/>
    </xf>
    <xf numFmtId="0" fontId="18" fillId="0" borderId="0" xfId="0" applyFont="1" applyAlignment="1">
      <alignment horizontal="left"/>
    </xf>
    <xf numFmtId="0" fontId="5" fillId="24" borderId="0" xfId="0" applyFont="1" applyFill="1" applyAlignment="1">
      <alignment vertical="center"/>
    </xf>
    <xf numFmtId="0" fontId="3" fillId="24" borderId="0" xfId="0" applyFont="1" applyFill="1" applyAlignment="1">
      <alignment vertical="center"/>
    </xf>
    <xf numFmtId="0" fontId="10" fillId="24" borderId="0" xfId="0" applyFont="1" applyFill="1" applyAlignment="1">
      <alignment horizontal="center" vertical="center"/>
    </xf>
    <xf numFmtId="0" fontId="9" fillId="24" borderId="0" xfId="0" applyFont="1" applyFill="1" applyAlignment="1">
      <alignment horizontal="right" vertical="center"/>
    </xf>
    <xf numFmtId="0" fontId="0" fillId="24" borderId="0" xfId="0" applyFill="1" applyAlignment="1">
      <alignment vertical="center"/>
    </xf>
    <xf numFmtId="0" fontId="3" fillId="25" borderId="0" xfId="0" applyFont="1" applyFill="1" applyAlignment="1">
      <alignment horizontal="left" vertical="center" indent="1"/>
    </xf>
    <xf numFmtId="0" fontId="0" fillId="25" borderId="0" xfId="0" applyFill="1"/>
    <xf numFmtId="0" fontId="0" fillId="25" borderId="0" xfId="0" applyFill="1" applyAlignment="1">
      <alignment horizontal="left" indent="1"/>
    </xf>
    <xf numFmtId="0" fontId="5" fillId="25" borderId="0" xfId="0" applyFont="1" applyFill="1"/>
    <xf numFmtId="0" fontId="21" fillId="0" borderId="0" xfId="0" applyFont="1" applyAlignment="1">
      <alignment horizontal="right" vertical="center"/>
    </xf>
    <xf numFmtId="0" fontId="22" fillId="0" borderId="0" xfId="0" applyFont="1"/>
    <xf numFmtId="0" fontId="23" fillId="0" borderId="0" xfId="0" applyFont="1" applyAlignment="1">
      <alignment horizontal="right" vertical="center"/>
    </xf>
    <xf numFmtId="0" fontId="24" fillId="0" borderId="0" xfId="0" applyFont="1"/>
    <xf numFmtId="0" fontId="24" fillId="0" borderId="0" xfId="0" applyFont="1" applyAlignment="1">
      <alignment horizontal="right"/>
    </xf>
    <xf numFmtId="0" fontId="22" fillId="0" borderId="30" xfId="0" applyFont="1" applyBorder="1" applyProtection="1">
      <protection locked="0"/>
    </xf>
    <xf numFmtId="14" fontId="21" fillId="26" borderId="22" xfId="0" applyNumberFormat="1" applyFont="1" applyFill="1" applyBorder="1" applyAlignment="1" applyProtection="1">
      <alignment horizontal="left" vertical="center" indent="1"/>
      <protection locked="0"/>
    </xf>
    <xf numFmtId="0" fontId="7" fillId="27" borderId="4" xfId="0" applyFont="1" applyFill="1" applyBorder="1" applyAlignment="1" applyProtection="1">
      <alignment horizontal="center" vertical="center"/>
      <protection locked="0"/>
    </xf>
    <xf numFmtId="0" fontId="0" fillId="0" borderId="35" xfId="0" applyBorder="1"/>
    <xf numFmtId="0" fontId="0" fillId="0" borderId="39" xfId="0" applyBorder="1"/>
    <xf numFmtId="0" fontId="5" fillId="24" borderId="46" xfId="0" applyFont="1" applyFill="1" applyBorder="1" applyAlignment="1">
      <alignment horizontal="left" vertical="center" indent="3"/>
    </xf>
    <xf numFmtId="0" fontId="5" fillId="24" borderId="47" xfId="0" applyFont="1" applyFill="1" applyBorder="1"/>
    <xf numFmtId="0" fontId="27" fillId="0" borderId="45" xfId="0" applyFont="1" applyBorder="1" applyAlignment="1">
      <alignment horizontal="center" vertical="center" wrapText="1"/>
    </xf>
    <xf numFmtId="4" fontId="21" fillId="0" borderId="45" xfId="0" applyNumberFormat="1" applyFont="1" applyBorder="1" applyAlignment="1">
      <alignment horizontal="center" vertical="center"/>
    </xf>
    <xf numFmtId="0" fontId="21" fillId="0" borderId="45" xfId="0" applyFont="1" applyBorder="1" applyAlignment="1">
      <alignment horizontal="center" vertical="center"/>
    </xf>
    <xf numFmtId="0" fontId="0" fillId="0" borderId="32" xfId="0" applyBorder="1"/>
    <xf numFmtId="0" fontId="5" fillId="24" borderId="45" xfId="0" applyFont="1" applyFill="1" applyBorder="1" applyAlignment="1">
      <alignment vertical="center"/>
    </xf>
    <xf numFmtId="0" fontId="5" fillId="24" borderId="45" xfId="0" applyFont="1" applyFill="1" applyBorder="1"/>
    <xf numFmtId="0" fontId="0" fillId="0" borderId="51" xfId="0" applyBorder="1"/>
    <xf numFmtId="0" fontId="0" fillId="0" borderId="52" xfId="0" applyBorder="1"/>
    <xf numFmtId="0" fontId="17" fillId="0" borderId="50" xfId="0" applyFont="1" applyBorder="1" applyAlignment="1">
      <alignment horizontal="center" vertical="center" wrapText="1"/>
    </xf>
    <xf numFmtId="0" fontId="7" fillId="0" borderId="50" xfId="0" applyFont="1" applyBorder="1" applyAlignment="1">
      <alignment horizontal="center" vertical="center"/>
    </xf>
    <xf numFmtId="0" fontId="7" fillId="0" borderId="32" xfId="0" applyFont="1" applyBorder="1" applyAlignment="1">
      <alignment horizontal="center" vertical="center"/>
    </xf>
    <xf numFmtId="3" fontId="21" fillId="0" borderId="45" xfId="0" applyNumberFormat="1" applyFont="1" applyBorder="1" applyAlignment="1">
      <alignment horizontal="center" vertical="center"/>
    </xf>
    <xf numFmtId="0" fontId="9" fillId="24" borderId="45" xfId="0" applyFont="1" applyFill="1" applyBorder="1" applyAlignment="1">
      <alignment horizontal="center" vertical="center" wrapText="1"/>
    </xf>
    <xf numFmtId="14" fontId="20" fillId="28" borderId="45" xfId="0" applyNumberFormat="1" applyFont="1" applyFill="1" applyBorder="1" applyAlignment="1">
      <alignment horizontal="center"/>
    </xf>
    <xf numFmtId="0" fontId="0" fillId="24" borderId="0" xfId="0" applyFill="1"/>
    <xf numFmtId="0" fontId="5" fillId="24" borderId="0" xfId="0" applyFont="1" applyFill="1"/>
    <xf numFmtId="0" fontId="5" fillId="24" borderId="58" xfId="0" applyFont="1" applyFill="1" applyBorder="1"/>
    <xf numFmtId="0" fontId="5" fillId="24" borderId="51" xfId="0" applyFont="1" applyFill="1" applyBorder="1"/>
    <xf numFmtId="0" fontId="0" fillId="0" borderId="59" xfId="0" applyBorder="1"/>
    <xf numFmtId="0" fontId="5" fillId="24" borderId="54" xfId="0" applyFont="1" applyFill="1" applyBorder="1"/>
    <xf numFmtId="0" fontId="0" fillId="0" borderId="60" xfId="0" applyBorder="1"/>
    <xf numFmtId="0" fontId="5" fillId="24" borderId="48" xfId="0" applyFont="1" applyFill="1" applyBorder="1"/>
    <xf numFmtId="0" fontId="5" fillId="24" borderId="53" xfId="0" applyFont="1" applyFill="1" applyBorder="1"/>
    <xf numFmtId="0" fontId="0" fillId="0" borderId="53" xfId="0" applyBorder="1"/>
    <xf numFmtId="0" fontId="0" fillId="0" borderId="61" xfId="0" applyBorder="1"/>
    <xf numFmtId="4" fontId="21" fillId="0" borderId="45" xfId="0" applyNumberFormat="1" applyFont="1" applyBorder="1" applyAlignment="1">
      <alignment horizontal="center"/>
    </xf>
    <xf numFmtId="0" fontId="21" fillId="0" borderId="45" xfId="0" applyFont="1" applyBorder="1" applyAlignment="1">
      <alignment horizontal="center"/>
    </xf>
    <xf numFmtId="4" fontId="21" fillId="0" borderId="48" xfId="0" applyNumberFormat="1" applyFont="1" applyBorder="1" applyAlignment="1">
      <alignment horizontal="center"/>
    </xf>
    <xf numFmtId="0" fontId="21" fillId="0" borderId="49" xfId="0" applyFont="1" applyBorder="1" applyAlignment="1">
      <alignment horizontal="center"/>
    </xf>
    <xf numFmtId="0" fontId="3" fillId="24" borderId="0" xfId="0" applyFont="1" applyFill="1" applyAlignment="1">
      <alignment horizontal="left" vertical="center" indent="1"/>
    </xf>
    <xf numFmtId="0" fontId="7" fillId="0" borderId="45" xfId="0" applyFont="1" applyBorder="1" applyAlignment="1">
      <alignment horizontal="center"/>
    </xf>
    <xf numFmtId="0" fontId="8" fillId="0" borderId="45" xfId="0" applyFont="1" applyBorder="1" applyAlignment="1">
      <alignment horizontal="center"/>
    </xf>
    <xf numFmtId="0" fontId="9" fillId="24" borderId="45" xfId="0" applyFont="1" applyFill="1" applyBorder="1" applyAlignment="1">
      <alignment horizontal="center" vertical="center"/>
    </xf>
    <xf numFmtId="0" fontId="21" fillId="0" borderId="45" xfId="0" applyFont="1" applyBorder="1" applyAlignment="1">
      <alignment horizontal="left" indent="1"/>
    </xf>
    <xf numFmtId="4" fontId="23" fillId="0" borderId="45" xfId="0" applyNumberFormat="1" applyFont="1" applyBorder="1" applyAlignment="1">
      <alignment horizontal="center"/>
    </xf>
    <xf numFmtId="0" fontId="24" fillId="0" borderId="0" xfId="0" applyFont="1" applyAlignment="1">
      <alignment horizontal="left" indent="3"/>
    </xf>
    <xf numFmtId="0" fontId="24" fillId="0" borderId="0" xfId="0" applyFont="1" applyAlignment="1">
      <alignment horizontal="left" vertical="center" indent="3"/>
    </xf>
    <xf numFmtId="3" fontId="23" fillId="0" borderId="45" xfId="0" applyNumberFormat="1" applyFont="1" applyBorder="1" applyAlignment="1">
      <alignment horizontal="center"/>
    </xf>
    <xf numFmtId="0" fontId="36" fillId="0" borderId="0" xfId="0" applyFont="1" applyAlignment="1">
      <alignment horizontal="left" indent="1"/>
    </xf>
    <xf numFmtId="14" fontId="21" fillId="27" borderId="30" xfId="0" applyNumberFormat="1" applyFont="1" applyFill="1" applyBorder="1" applyAlignment="1" applyProtection="1">
      <alignment horizontal="left" indent="1"/>
      <protection locked="0"/>
    </xf>
    <xf numFmtId="14" fontId="9" fillId="24" borderId="30" xfId="0" applyNumberFormat="1" applyFont="1" applyFill="1" applyBorder="1" applyAlignment="1">
      <alignment horizontal="left" indent="1"/>
    </xf>
    <xf numFmtId="0" fontId="21" fillId="27" borderId="30" xfId="0" applyFont="1" applyFill="1" applyBorder="1" applyAlignment="1" applyProtection="1">
      <alignment horizontal="left" indent="1"/>
      <protection locked="0"/>
    </xf>
    <xf numFmtId="0" fontId="24" fillId="0" borderId="0" xfId="0" applyFont="1" applyAlignment="1">
      <alignment horizontal="left" vertical="center" indent="1"/>
    </xf>
    <xf numFmtId="0" fontId="21" fillId="0" borderId="0" xfId="0" applyFont="1" applyAlignment="1">
      <alignment horizontal="left" indent="1"/>
    </xf>
    <xf numFmtId="0" fontId="21" fillId="29" borderId="0" xfId="0" applyFont="1" applyFill="1" applyAlignment="1">
      <alignment horizontal="left" indent="1"/>
    </xf>
    <xf numFmtId="0" fontId="37" fillId="14" borderId="0" xfId="0" applyFont="1" applyFill="1" applyAlignment="1">
      <alignment horizontal="left" vertical="center"/>
    </xf>
    <xf numFmtId="0" fontId="22" fillId="14" borderId="0" xfId="0" applyFont="1" applyFill="1"/>
    <xf numFmtId="0" fontId="18" fillId="0" borderId="0" xfId="0" applyFont="1" applyAlignment="1">
      <alignment vertical="top" wrapText="1"/>
    </xf>
    <xf numFmtId="0" fontId="7" fillId="9" borderId="45" xfId="0" applyFont="1" applyFill="1" applyBorder="1" applyAlignment="1">
      <alignment horizontal="center"/>
    </xf>
    <xf numFmtId="0" fontId="8" fillId="9" borderId="45" xfId="0" applyFont="1" applyFill="1" applyBorder="1" applyAlignment="1">
      <alignment horizontal="center"/>
    </xf>
    <xf numFmtId="0" fontId="7" fillId="12" borderId="45" xfId="0" applyFont="1" applyFill="1" applyBorder="1" applyAlignment="1">
      <alignment horizontal="center"/>
    </xf>
    <xf numFmtId="0" fontId="10" fillId="24" borderId="0" xfId="0" applyFont="1" applyFill="1" applyAlignment="1">
      <alignment vertical="center"/>
    </xf>
    <xf numFmtId="0" fontId="0" fillId="0" borderId="0" xfId="0" applyAlignment="1">
      <alignment horizontal="left" vertical="top" wrapText="1"/>
    </xf>
    <xf numFmtId="0" fontId="29" fillId="24" borderId="51" xfId="0" applyFont="1" applyFill="1" applyBorder="1" applyAlignment="1">
      <alignment horizontal="left" vertical="center" wrapText="1" indent="5"/>
    </xf>
    <xf numFmtId="0" fontId="29" fillId="24" borderId="0" xfId="0" applyFont="1" applyFill="1" applyAlignment="1">
      <alignment horizontal="left" vertical="center" wrapText="1" indent="5"/>
    </xf>
    <xf numFmtId="0" fontId="29" fillId="24" borderId="53" xfId="0" applyFont="1" applyFill="1" applyBorder="1" applyAlignment="1">
      <alignment horizontal="left" vertical="center" wrapText="1" indent="5"/>
    </xf>
    <xf numFmtId="0" fontId="25" fillId="0" borderId="37" xfId="0" applyFont="1" applyBorder="1" applyAlignment="1" applyProtection="1">
      <alignment horizontal="center" vertical="center"/>
      <protection locked="0"/>
    </xf>
    <xf numFmtId="0" fontId="25" fillId="0" borderId="38" xfId="0" applyFont="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41"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31" fillId="0" borderId="55" xfId="0" applyFont="1" applyBorder="1" applyAlignment="1">
      <alignment horizontal="left" vertical="center" wrapText="1" indent="6"/>
    </xf>
    <xf numFmtId="0" fontId="19" fillId="0" borderId="56" xfId="0" applyFont="1" applyBorder="1" applyAlignment="1">
      <alignment horizontal="left" vertical="center" wrapText="1" indent="6"/>
    </xf>
    <xf numFmtId="0" fontId="19" fillId="0" borderId="57" xfId="0" applyFont="1" applyBorder="1" applyAlignment="1">
      <alignment horizontal="left" vertical="center" wrapText="1" indent="6"/>
    </xf>
    <xf numFmtId="0" fontId="28" fillId="0" borderId="0" xfId="0" applyFont="1" applyAlignment="1">
      <alignment horizontal="left" vertical="center" wrapText="1"/>
    </xf>
    <xf numFmtId="0" fontId="19" fillId="0" borderId="0" xfId="0" applyFont="1" applyAlignment="1">
      <alignment horizontal="left" vertical="center" wrapText="1"/>
    </xf>
    <xf numFmtId="0" fontId="17" fillId="0" borderId="38" xfId="0" applyFont="1" applyBorder="1" applyAlignment="1">
      <alignment horizontal="center"/>
    </xf>
    <xf numFmtId="0" fontId="21" fillId="27" borderId="22" xfId="0" applyFont="1" applyFill="1" applyBorder="1" applyAlignment="1" applyProtection="1">
      <alignment horizontal="left" vertical="center" indent="1"/>
      <protection locked="0"/>
    </xf>
    <xf numFmtId="0" fontId="21" fillId="27" borderId="30" xfId="0" applyFont="1" applyFill="1" applyBorder="1" applyAlignment="1" applyProtection="1">
      <alignment horizontal="left" vertical="center" indent="1"/>
      <protection locked="0"/>
    </xf>
    <xf numFmtId="0" fontId="21" fillId="27" borderId="20" xfId="0" applyFont="1" applyFill="1" applyBorder="1" applyAlignment="1" applyProtection="1">
      <alignment horizontal="left" vertical="center" indent="1"/>
      <protection locked="0"/>
    </xf>
    <xf numFmtId="0" fontId="21" fillId="27" borderId="31" xfId="0" applyFont="1" applyFill="1" applyBorder="1" applyAlignment="1" applyProtection="1">
      <alignment horizontal="left" vertical="center" indent="1"/>
      <protection locked="0"/>
    </xf>
    <xf numFmtId="14" fontId="21" fillId="27" borderId="22" xfId="0" applyNumberFormat="1" applyFont="1" applyFill="1" applyBorder="1" applyAlignment="1" applyProtection="1">
      <alignment horizontal="left" vertical="center" indent="1"/>
      <protection locked="0"/>
    </xf>
    <xf numFmtId="14" fontId="21" fillId="27" borderId="30" xfId="0" applyNumberFormat="1" applyFont="1" applyFill="1" applyBorder="1" applyAlignment="1" applyProtection="1">
      <alignment horizontal="left" vertical="center" indent="1"/>
      <protection locked="0"/>
    </xf>
    <xf numFmtId="0" fontId="36" fillId="0" borderId="0" xfId="0" applyFont="1" applyAlignment="1">
      <alignment horizontal="left" vertical="top" wrapText="1"/>
    </xf>
    <xf numFmtId="0" fontId="0" fillId="0" borderId="0" xfId="0" applyAlignment="1">
      <alignment horizontal="center"/>
    </xf>
  </cellXfs>
  <cellStyles count="2">
    <cellStyle name="Normal" xfId="0" builtinId="0"/>
    <cellStyle name="Pourcentage" xfId="1" builtinId="5"/>
  </cellStyles>
  <dxfs count="183">
    <dxf>
      <font>
        <color rgb="FFC00000"/>
      </font>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rgb="FFC0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bgColor rgb="FFC00000"/>
        </patternFill>
      </fill>
    </dxf>
    <dxf>
      <font>
        <b/>
        <i val="0"/>
        <color rgb="FF00B050"/>
      </font>
      <fill>
        <patternFill patternType="none">
          <bgColor auto="1"/>
        </patternFill>
      </fill>
    </dxf>
    <dxf>
      <font>
        <b/>
        <i val="0"/>
        <color rgb="FF92D050"/>
      </font>
      <fill>
        <patternFill patternType="none">
          <bgColor auto="1"/>
        </patternFill>
      </fill>
    </dxf>
    <dxf>
      <font>
        <b/>
        <i val="0"/>
        <color theme="7"/>
      </font>
      <fill>
        <patternFill patternType="none">
          <bgColor auto="1"/>
        </patternFill>
      </fill>
    </dxf>
    <dxf>
      <font>
        <b/>
        <i val="0"/>
        <color theme="5"/>
      </font>
      <fill>
        <patternFill patternType="none">
          <bgColor auto="1"/>
        </patternFill>
      </fill>
    </dxf>
    <dxf>
      <font>
        <b/>
        <i val="0"/>
        <color rgb="FFC00000"/>
      </font>
      <fill>
        <patternFill patternType="none">
          <bgColor auto="1"/>
        </patternFill>
      </fill>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theme="0"/>
      </font>
      <fill>
        <patternFill patternType="none">
          <fgColor indexed="64"/>
          <bgColor auto="1"/>
        </patternFill>
      </fill>
    </dxf>
    <dxf>
      <font>
        <b/>
        <i val="0"/>
        <color rgb="FFFF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bgColor rgb="FFC00000"/>
        </patternFill>
      </fill>
    </dxf>
    <dxf>
      <font>
        <b/>
        <i val="0"/>
        <color rgb="FF00B050"/>
      </font>
      <fill>
        <patternFill patternType="none">
          <bgColor auto="1"/>
        </patternFill>
      </fill>
    </dxf>
    <dxf>
      <font>
        <b/>
        <i val="0"/>
        <color rgb="FF92D050"/>
      </font>
      <fill>
        <patternFill patternType="none">
          <bgColor auto="1"/>
        </patternFill>
      </fill>
    </dxf>
    <dxf>
      <font>
        <b/>
        <i val="0"/>
        <color theme="7"/>
      </font>
      <fill>
        <patternFill patternType="none">
          <bgColor auto="1"/>
        </patternFill>
      </fill>
    </dxf>
    <dxf>
      <font>
        <b/>
        <i val="0"/>
        <color theme="5"/>
      </font>
      <fill>
        <patternFill patternType="none">
          <bgColor auto="1"/>
        </patternFill>
      </fill>
    </dxf>
    <dxf>
      <font>
        <b/>
        <i val="0"/>
        <color rgb="FFC00000"/>
      </font>
      <fill>
        <patternFill patternType="none">
          <bgColor auto="1"/>
        </patternFill>
      </fill>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theme="0"/>
      </font>
      <fill>
        <patternFill patternType="lightUp">
          <fgColor theme="7" tint="0.39994506668294322"/>
          <bgColor theme="0"/>
        </patternFill>
      </fill>
    </dxf>
    <dxf>
      <font>
        <color theme="0"/>
      </font>
      <fill>
        <patternFill patternType="none">
          <fgColor indexed="64"/>
          <bgColor auto="1"/>
        </patternFill>
      </fill>
    </dxf>
    <dxf>
      <font>
        <b/>
        <i val="0"/>
        <color rgb="FFFF0000"/>
      </font>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bgColor rgb="FFC00000"/>
        </patternFill>
      </fill>
    </dxf>
    <dxf>
      <font>
        <b/>
        <i val="0"/>
        <color rgb="FF00B050"/>
      </font>
      <fill>
        <patternFill patternType="none">
          <bgColor auto="1"/>
        </patternFill>
      </fill>
    </dxf>
    <dxf>
      <font>
        <b/>
        <i val="0"/>
        <color rgb="FF92D050"/>
      </font>
      <fill>
        <patternFill patternType="none">
          <bgColor auto="1"/>
        </patternFill>
      </fill>
    </dxf>
    <dxf>
      <font>
        <b/>
        <i val="0"/>
        <color theme="7"/>
      </font>
      <fill>
        <patternFill patternType="none">
          <bgColor auto="1"/>
        </patternFill>
      </fill>
    </dxf>
    <dxf>
      <font>
        <b/>
        <i val="0"/>
        <color theme="5"/>
      </font>
      <fill>
        <patternFill patternType="none">
          <bgColor auto="1"/>
        </patternFill>
      </fill>
    </dxf>
    <dxf>
      <font>
        <b/>
        <i val="0"/>
        <color rgb="FFC00000"/>
      </font>
      <fill>
        <patternFill patternType="none">
          <bgColor auto="1"/>
        </patternFill>
      </fill>
    </dxf>
    <dxf>
      <font>
        <b/>
        <i val="0"/>
        <color theme="0"/>
      </font>
      <fill>
        <patternFill>
          <bgColor rgb="FF00B050"/>
        </patternFill>
      </fill>
    </dxf>
    <dxf>
      <font>
        <b/>
        <i val="0"/>
        <color theme="0"/>
      </font>
      <fill>
        <patternFill>
          <bgColor rgb="FF92D050"/>
        </patternFill>
      </fill>
    </dxf>
    <dxf>
      <font>
        <b/>
        <i val="0"/>
        <color theme="0"/>
      </font>
      <fill>
        <patternFill>
          <bgColor theme="9" tint="0.39994506668294322"/>
        </patternFill>
      </fill>
    </dxf>
    <dxf>
      <font>
        <b/>
        <i val="0"/>
        <color theme="0"/>
      </font>
      <fill>
        <patternFill>
          <bgColor theme="7"/>
        </patternFill>
      </fill>
    </dxf>
    <dxf>
      <font>
        <b/>
        <i val="0"/>
        <color theme="0"/>
      </font>
      <fill>
        <patternFill>
          <bgColor theme="5"/>
        </patternFill>
      </fill>
    </dxf>
    <dxf>
      <font>
        <b/>
        <i val="0"/>
        <color theme="0"/>
      </font>
      <fill>
        <patternFill>
          <bgColor theme="5" tint="-0.24994659260841701"/>
        </patternFill>
      </fill>
    </dxf>
    <dxf>
      <font>
        <b/>
        <i val="0"/>
        <color theme="0"/>
      </font>
      <fill>
        <patternFill>
          <fgColor rgb="FFC00000"/>
          <bgColor rgb="FFC00000"/>
        </patternFill>
      </fill>
    </dxf>
    <dxf>
      <font>
        <color theme="0"/>
      </font>
      <fill>
        <patternFill patternType="none">
          <fgColor indexed="64"/>
          <bgColor auto="1"/>
        </patternFill>
      </fill>
    </dxf>
    <dxf>
      <font>
        <b/>
        <i val="0"/>
        <color rgb="FFFF0000"/>
      </font>
    </dxf>
    <dxf>
      <font>
        <b/>
        <i val="0"/>
        <color theme="7"/>
      </font>
      <fill>
        <patternFill patternType="none">
          <fgColor indexed="64"/>
          <bgColor auto="1"/>
        </patternFill>
      </fill>
    </dxf>
    <dxf>
      <font>
        <b/>
        <i val="0"/>
        <color rgb="FF00B050"/>
      </font>
      <fill>
        <patternFill patternType="none">
          <fgColor indexed="64"/>
          <bgColor auto="1"/>
        </patternFill>
      </fill>
    </dxf>
    <dxf>
      <font>
        <b/>
        <i val="0"/>
        <color rgb="FF92D050"/>
      </font>
      <fill>
        <patternFill patternType="none">
          <fgColor indexed="64"/>
          <bgColor auto="1"/>
        </patternFill>
      </fill>
    </dxf>
    <dxf>
      <font>
        <b/>
        <i val="0"/>
        <color theme="5"/>
      </font>
      <fill>
        <patternFill patternType="none">
          <fgColor indexed="64"/>
          <bgColor auto="1"/>
        </patternFill>
      </fill>
    </dxf>
    <dxf>
      <font>
        <b/>
        <i val="0"/>
        <color rgb="FFC00000"/>
      </font>
      <fill>
        <patternFill patternType="none">
          <fgColor indexed="64"/>
          <bgColor auto="1"/>
        </patternFill>
      </fill>
    </dxf>
    <dxf>
      <font>
        <b/>
        <i val="0"/>
        <color theme="0"/>
      </font>
      <fill>
        <patternFill>
          <bgColor rgb="FFC00000"/>
        </patternFill>
      </fill>
    </dxf>
    <dxf>
      <font>
        <b/>
        <i val="0"/>
        <color theme="0"/>
      </font>
      <fill>
        <patternFill>
          <bgColor theme="5" tint="-0.24994659260841701"/>
        </patternFill>
      </fill>
    </dxf>
    <dxf>
      <font>
        <b/>
        <i val="0"/>
        <color theme="0"/>
      </font>
      <fill>
        <patternFill>
          <bgColor theme="5"/>
        </patternFill>
      </fill>
    </dxf>
    <dxf>
      <font>
        <b/>
        <i val="0"/>
        <color theme="0"/>
      </font>
      <fill>
        <patternFill>
          <fgColor theme="7"/>
          <bgColor theme="7"/>
        </patternFill>
      </fill>
    </dxf>
    <dxf>
      <font>
        <b/>
        <i val="0"/>
        <color theme="0"/>
      </font>
      <fill>
        <patternFill>
          <bgColor theme="9" tint="0.39994506668294322"/>
        </patternFill>
      </fill>
    </dxf>
    <dxf>
      <font>
        <b/>
        <i val="0"/>
        <color theme="0"/>
      </font>
      <fill>
        <patternFill>
          <bgColor rgb="FF92D050"/>
        </patternFill>
      </fill>
    </dxf>
    <dxf>
      <font>
        <b/>
        <i val="0"/>
        <color theme="0"/>
      </font>
      <fill>
        <patternFill>
          <bgColor rgb="FF00B05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07341B"/>
      <color rgb="FFECF3EA"/>
      <color rgb="FF9EC395"/>
      <color rgb="FFFFF2CA"/>
      <color rgb="FFFFEAA7"/>
      <color rgb="FF12824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5.svg"/><Relationship Id="rId13" Type="http://schemas.openxmlformats.org/officeDocument/2006/relationships/image" Target="../media/image20.png"/><Relationship Id="rId18" Type="http://schemas.openxmlformats.org/officeDocument/2006/relationships/image" Target="../media/image25.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svg"/><Relationship Id="rId17" Type="http://schemas.openxmlformats.org/officeDocument/2006/relationships/image" Target="../media/image24.png"/><Relationship Id="rId2" Type="http://schemas.openxmlformats.org/officeDocument/2006/relationships/image" Target="../media/image9.png"/><Relationship Id="rId16" Type="http://schemas.openxmlformats.org/officeDocument/2006/relationships/image" Target="../media/image23.png"/><Relationship Id="rId1" Type="http://schemas.openxmlformats.org/officeDocument/2006/relationships/image" Target="../media/image8.jpg"/><Relationship Id="rId6" Type="http://schemas.openxmlformats.org/officeDocument/2006/relationships/image" Target="../media/image13.svg"/><Relationship Id="rId11" Type="http://schemas.openxmlformats.org/officeDocument/2006/relationships/image" Target="../media/image18.png"/><Relationship Id="rId5" Type="http://schemas.openxmlformats.org/officeDocument/2006/relationships/image" Target="../media/image12.png"/><Relationship Id="rId15" Type="http://schemas.openxmlformats.org/officeDocument/2006/relationships/image" Target="../media/image22.png"/><Relationship Id="rId10" Type="http://schemas.openxmlformats.org/officeDocument/2006/relationships/image" Target="../media/image17.svg"/><Relationship Id="rId4" Type="http://schemas.openxmlformats.org/officeDocument/2006/relationships/image" Target="../media/image11.svg"/><Relationship Id="rId9" Type="http://schemas.openxmlformats.org/officeDocument/2006/relationships/image" Target="../media/image16.png"/><Relationship Id="rId14" Type="http://schemas.openxmlformats.org/officeDocument/2006/relationships/image" Target="../media/image21.svg"/></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svg"/><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sv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svg"/><Relationship Id="rId2" Type="http://schemas.openxmlformats.org/officeDocument/2006/relationships/image" Target="../media/image26.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2</xdr:col>
      <xdr:colOff>802006</xdr:colOff>
      <xdr:row>53</xdr:row>
      <xdr:rowOff>131445</xdr:rowOff>
    </xdr:from>
    <xdr:to>
      <xdr:col>5</xdr:col>
      <xdr:colOff>512446</xdr:colOff>
      <xdr:row>62</xdr:row>
      <xdr:rowOff>168055</xdr:rowOff>
    </xdr:to>
    <xdr:pic>
      <xdr:nvPicPr>
        <xdr:cNvPr id="2" name="Image 1">
          <a:extLst>
            <a:ext uri="{FF2B5EF4-FFF2-40B4-BE49-F238E27FC236}">
              <a16:creationId xmlns:a16="http://schemas.microsoft.com/office/drawing/2014/main" id="{91E0317C-7D76-9FAE-0F68-840D0AA35F2E}"/>
            </a:ext>
          </a:extLst>
        </xdr:cNvPr>
        <xdr:cNvPicPr>
          <a:picLocks noChangeAspect="1"/>
        </xdr:cNvPicPr>
      </xdr:nvPicPr>
      <xdr:blipFill>
        <a:blip xmlns:r="http://schemas.openxmlformats.org/officeDocument/2006/relationships" r:embed="rId1"/>
        <a:stretch>
          <a:fillRect/>
        </a:stretch>
      </xdr:blipFill>
      <xdr:spPr>
        <a:xfrm>
          <a:off x="4040506" y="7646670"/>
          <a:ext cx="2865120" cy="1659670"/>
        </a:xfrm>
        <a:prstGeom prst="rect">
          <a:avLst/>
        </a:prstGeom>
      </xdr:spPr>
    </xdr:pic>
    <xdr:clientData/>
  </xdr:twoCellAnchor>
  <xdr:twoCellAnchor editAs="oneCell">
    <xdr:from>
      <xdr:col>5</xdr:col>
      <xdr:colOff>742949</xdr:colOff>
      <xdr:row>53</xdr:row>
      <xdr:rowOff>116498</xdr:rowOff>
    </xdr:from>
    <xdr:to>
      <xdr:col>9</xdr:col>
      <xdr:colOff>167640</xdr:colOff>
      <xdr:row>62</xdr:row>
      <xdr:rowOff>171837</xdr:rowOff>
    </xdr:to>
    <xdr:pic>
      <xdr:nvPicPr>
        <xdr:cNvPr id="3" name="Image 2">
          <a:extLst>
            <a:ext uri="{FF2B5EF4-FFF2-40B4-BE49-F238E27FC236}">
              <a16:creationId xmlns:a16="http://schemas.microsoft.com/office/drawing/2014/main" id="{4688C4A0-D649-B5CA-3F4C-0D2D41C95303}"/>
            </a:ext>
          </a:extLst>
        </xdr:cNvPr>
        <xdr:cNvPicPr>
          <a:picLocks noChangeAspect="1"/>
        </xdr:cNvPicPr>
      </xdr:nvPicPr>
      <xdr:blipFill>
        <a:blip xmlns:r="http://schemas.openxmlformats.org/officeDocument/2006/relationships" r:embed="rId2"/>
        <a:stretch>
          <a:fillRect/>
        </a:stretch>
      </xdr:blipFill>
      <xdr:spPr>
        <a:xfrm>
          <a:off x="7124699" y="7631723"/>
          <a:ext cx="2581276" cy="1676494"/>
        </a:xfrm>
        <a:prstGeom prst="rect">
          <a:avLst/>
        </a:prstGeom>
      </xdr:spPr>
    </xdr:pic>
    <xdr:clientData/>
  </xdr:twoCellAnchor>
  <xdr:twoCellAnchor editAs="oneCell">
    <xdr:from>
      <xdr:col>2</xdr:col>
      <xdr:colOff>809258</xdr:colOff>
      <xdr:row>63</xdr:row>
      <xdr:rowOff>112395</xdr:rowOff>
    </xdr:from>
    <xdr:to>
      <xdr:col>5</xdr:col>
      <xdr:colOff>548640</xdr:colOff>
      <xdr:row>72</xdr:row>
      <xdr:rowOff>94873</xdr:rowOff>
    </xdr:to>
    <xdr:pic>
      <xdr:nvPicPr>
        <xdr:cNvPr id="4" name="Image 3">
          <a:extLst>
            <a:ext uri="{FF2B5EF4-FFF2-40B4-BE49-F238E27FC236}">
              <a16:creationId xmlns:a16="http://schemas.microsoft.com/office/drawing/2014/main" id="{772FA3F7-9B93-A0AE-156D-CAC1374552D2}"/>
            </a:ext>
          </a:extLst>
        </xdr:cNvPr>
        <xdr:cNvPicPr>
          <a:picLocks noChangeAspect="1"/>
        </xdr:cNvPicPr>
      </xdr:nvPicPr>
      <xdr:blipFill>
        <a:blip xmlns:r="http://schemas.openxmlformats.org/officeDocument/2006/relationships" r:embed="rId3"/>
        <a:stretch>
          <a:fillRect/>
        </a:stretch>
      </xdr:blipFill>
      <xdr:spPr>
        <a:xfrm>
          <a:off x="4047758" y="9437370"/>
          <a:ext cx="2876917" cy="1618873"/>
        </a:xfrm>
        <a:prstGeom prst="rect">
          <a:avLst/>
        </a:prstGeom>
      </xdr:spPr>
    </xdr:pic>
    <xdr:clientData/>
  </xdr:twoCellAnchor>
  <xdr:twoCellAnchor editAs="oneCell">
    <xdr:from>
      <xdr:col>5</xdr:col>
      <xdr:colOff>780344</xdr:colOff>
      <xdr:row>63</xdr:row>
      <xdr:rowOff>110491</xdr:rowOff>
    </xdr:from>
    <xdr:to>
      <xdr:col>9</xdr:col>
      <xdr:colOff>131445</xdr:colOff>
      <xdr:row>72</xdr:row>
      <xdr:rowOff>92011</xdr:rowOff>
    </xdr:to>
    <xdr:pic>
      <xdr:nvPicPr>
        <xdr:cNvPr id="5" name="Image 4">
          <a:extLst>
            <a:ext uri="{FF2B5EF4-FFF2-40B4-BE49-F238E27FC236}">
              <a16:creationId xmlns:a16="http://schemas.microsoft.com/office/drawing/2014/main" id="{09A75BEE-43EF-478F-8766-DAB5B00CF570}"/>
            </a:ext>
          </a:extLst>
        </xdr:cNvPr>
        <xdr:cNvPicPr>
          <a:picLocks noChangeAspect="1"/>
        </xdr:cNvPicPr>
      </xdr:nvPicPr>
      <xdr:blipFill>
        <a:blip xmlns:r="http://schemas.openxmlformats.org/officeDocument/2006/relationships" r:embed="rId4"/>
        <a:stretch>
          <a:fillRect/>
        </a:stretch>
      </xdr:blipFill>
      <xdr:spPr>
        <a:xfrm>
          <a:off x="7162094" y="9435466"/>
          <a:ext cx="2524831" cy="1600770"/>
        </a:xfrm>
        <a:prstGeom prst="rect">
          <a:avLst/>
        </a:prstGeom>
      </xdr:spPr>
    </xdr:pic>
    <xdr:clientData/>
  </xdr:twoCellAnchor>
  <xdr:twoCellAnchor editAs="oneCell">
    <xdr:from>
      <xdr:col>2</xdr:col>
      <xdr:colOff>809625</xdr:colOff>
      <xdr:row>43</xdr:row>
      <xdr:rowOff>91440</xdr:rowOff>
    </xdr:from>
    <xdr:to>
      <xdr:col>5</xdr:col>
      <xdr:colOff>512801</xdr:colOff>
      <xdr:row>53</xdr:row>
      <xdr:rowOff>58141</xdr:rowOff>
    </xdr:to>
    <xdr:pic>
      <xdr:nvPicPr>
        <xdr:cNvPr id="6" name="Image 5">
          <a:extLst>
            <a:ext uri="{FF2B5EF4-FFF2-40B4-BE49-F238E27FC236}">
              <a16:creationId xmlns:a16="http://schemas.microsoft.com/office/drawing/2014/main" id="{C9F6FD95-638D-742A-AB51-27290ECB546F}"/>
            </a:ext>
          </a:extLst>
        </xdr:cNvPr>
        <xdr:cNvPicPr>
          <a:picLocks noChangeAspect="1"/>
        </xdr:cNvPicPr>
      </xdr:nvPicPr>
      <xdr:blipFill>
        <a:blip xmlns:r="http://schemas.openxmlformats.org/officeDocument/2006/relationships" r:embed="rId5"/>
        <a:stretch>
          <a:fillRect/>
        </a:stretch>
      </xdr:blipFill>
      <xdr:spPr>
        <a:xfrm>
          <a:off x="4048125" y="5796915"/>
          <a:ext cx="2850236" cy="1766926"/>
        </a:xfrm>
        <a:prstGeom prst="rect">
          <a:avLst/>
        </a:prstGeom>
      </xdr:spPr>
    </xdr:pic>
    <xdr:clientData/>
  </xdr:twoCellAnchor>
  <xdr:twoCellAnchor editAs="oneCell">
    <xdr:from>
      <xdr:col>5</xdr:col>
      <xdr:colOff>630555</xdr:colOff>
      <xdr:row>43</xdr:row>
      <xdr:rowOff>97155</xdr:rowOff>
    </xdr:from>
    <xdr:to>
      <xdr:col>9</xdr:col>
      <xdr:colOff>403265</xdr:colOff>
      <xdr:row>53</xdr:row>
      <xdr:rowOff>57150</xdr:rowOff>
    </xdr:to>
    <xdr:pic>
      <xdr:nvPicPr>
        <xdr:cNvPr id="7" name="Image 6">
          <a:extLst>
            <a:ext uri="{FF2B5EF4-FFF2-40B4-BE49-F238E27FC236}">
              <a16:creationId xmlns:a16="http://schemas.microsoft.com/office/drawing/2014/main" id="{098C00D7-891D-8B8A-6516-098203D71E1F}"/>
            </a:ext>
          </a:extLst>
        </xdr:cNvPr>
        <xdr:cNvPicPr>
          <a:picLocks noChangeAspect="1"/>
        </xdr:cNvPicPr>
      </xdr:nvPicPr>
      <xdr:blipFill>
        <a:blip xmlns:r="http://schemas.openxmlformats.org/officeDocument/2006/relationships" r:embed="rId6"/>
        <a:stretch>
          <a:fillRect/>
        </a:stretch>
      </xdr:blipFill>
      <xdr:spPr>
        <a:xfrm>
          <a:off x="7012305" y="5802630"/>
          <a:ext cx="2946440" cy="1760220"/>
        </a:xfrm>
        <a:prstGeom prst="rect">
          <a:avLst/>
        </a:prstGeom>
      </xdr:spPr>
    </xdr:pic>
    <xdr:clientData/>
  </xdr:twoCellAnchor>
  <xdr:twoCellAnchor>
    <xdr:from>
      <xdr:col>3</xdr:col>
      <xdr:colOff>760095</xdr:colOff>
      <xdr:row>51</xdr:row>
      <xdr:rowOff>62865</xdr:rowOff>
    </xdr:from>
    <xdr:to>
      <xdr:col>4</xdr:col>
      <xdr:colOff>777240</xdr:colOff>
      <xdr:row>53</xdr:row>
      <xdr:rowOff>9525</xdr:rowOff>
    </xdr:to>
    <xdr:sp macro="" textlink="">
      <xdr:nvSpPr>
        <xdr:cNvPr id="8" name="ZoneTexte 7">
          <a:extLst>
            <a:ext uri="{FF2B5EF4-FFF2-40B4-BE49-F238E27FC236}">
              <a16:creationId xmlns:a16="http://schemas.microsoft.com/office/drawing/2014/main" id="{BDEB335E-8D97-8EE4-4F0D-03F74833C368}"/>
            </a:ext>
          </a:extLst>
        </xdr:cNvPr>
        <xdr:cNvSpPr txBox="1"/>
      </xdr:nvSpPr>
      <xdr:spPr>
        <a:xfrm>
          <a:off x="5046345" y="7216140"/>
          <a:ext cx="1064895" cy="30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20%</a:t>
          </a:r>
          <a:r>
            <a:rPr lang="fr-FR" sz="1100" b="1" baseline="0"/>
            <a:t> de vitrage</a:t>
          </a:r>
          <a:endParaRPr lang="fr-FR" sz="1100" b="1"/>
        </a:p>
      </xdr:txBody>
    </xdr:sp>
    <xdr:clientData/>
  </xdr:twoCellAnchor>
  <xdr:twoCellAnchor>
    <xdr:from>
      <xdr:col>7</xdr:col>
      <xdr:colOff>19050</xdr:colOff>
      <xdr:row>51</xdr:row>
      <xdr:rowOff>59055</xdr:rowOff>
    </xdr:from>
    <xdr:to>
      <xdr:col>8</xdr:col>
      <xdr:colOff>287655</xdr:colOff>
      <xdr:row>53</xdr:row>
      <xdr:rowOff>19050</xdr:rowOff>
    </xdr:to>
    <xdr:sp macro="" textlink="">
      <xdr:nvSpPr>
        <xdr:cNvPr id="9" name="ZoneTexte 8">
          <a:extLst>
            <a:ext uri="{FF2B5EF4-FFF2-40B4-BE49-F238E27FC236}">
              <a16:creationId xmlns:a16="http://schemas.microsoft.com/office/drawing/2014/main" id="{D851B6D1-35D1-44BA-908B-6AA41E21B685}"/>
            </a:ext>
          </a:extLst>
        </xdr:cNvPr>
        <xdr:cNvSpPr txBox="1"/>
      </xdr:nvSpPr>
      <xdr:spPr>
        <a:xfrm>
          <a:off x="7981950" y="7212330"/>
          <a:ext cx="1059180"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5%</a:t>
          </a:r>
          <a:r>
            <a:rPr lang="fr-FR" sz="1100" b="1" baseline="0"/>
            <a:t> de vitrage</a:t>
          </a:r>
          <a:endParaRPr lang="fr-FR" sz="1100" b="1"/>
        </a:p>
      </xdr:txBody>
    </xdr:sp>
    <xdr:clientData/>
  </xdr:twoCellAnchor>
  <xdr:twoCellAnchor>
    <xdr:from>
      <xdr:col>3</xdr:col>
      <xdr:colOff>702945</xdr:colOff>
      <xdr:row>60</xdr:row>
      <xdr:rowOff>163830</xdr:rowOff>
    </xdr:from>
    <xdr:to>
      <xdr:col>4</xdr:col>
      <xdr:colOff>720090</xdr:colOff>
      <xdr:row>62</xdr:row>
      <xdr:rowOff>123825</xdr:rowOff>
    </xdr:to>
    <xdr:sp macro="" textlink="">
      <xdr:nvSpPr>
        <xdr:cNvPr id="10" name="ZoneTexte 9">
          <a:extLst>
            <a:ext uri="{FF2B5EF4-FFF2-40B4-BE49-F238E27FC236}">
              <a16:creationId xmlns:a16="http://schemas.microsoft.com/office/drawing/2014/main" id="{6E4FD132-DCCB-41EF-B8A1-76302F176D7D}"/>
            </a:ext>
          </a:extLst>
        </xdr:cNvPr>
        <xdr:cNvSpPr txBox="1"/>
      </xdr:nvSpPr>
      <xdr:spPr>
        <a:xfrm>
          <a:off x="4989195" y="8945880"/>
          <a:ext cx="1064895"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30%</a:t>
          </a:r>
          <a:r>
            <a:rPr lang="fr-FR" sz="1100" b="1" baseline="0"/>
            <a:t> de vitrage</a:t>
          </a:r>
          <a:endParaRPr lang="fr-FR" sz="1100" b="1"/>
        </a:p>
      </xdr:txBody>
    </xdr:sp>
    <xdr:clientData/>
  </xdr:twoCellAnchor>
  <xdr:twoCellAnchor>
    <xdr:from>
      <xdr:col>6</xdr:col>
      <xdr:colOff>786765</xdr:colOff>
      <xdr:row>61</xdr:row>
      <xdr:rowOff>36195</xdr:rowOff>
    </xdr:from>
    <xdr:to>
      <xdr:col>8</xdr:col>
      <xdr:colOff>264795</xdr:colOff>
      <xdr:row>62</xdr:row>
      <xdr:rowOff>177165</xdr:rowOff>
    </xdr:to>
    <xdr:sp macro="" textlink="">
      <xdr:nvSpPr>
        <xdr:cNvPr id="11" name="ZoneTexte 10">
          <a:extLst>
            <a:ext uri="{FF2B5EF4-FFF2-40B4-BE49-F238E27FC236}">
              <a16:creationId xmlns:a16="http://schemas.microsoft.com/office/drawing/2014/main" id="{0BD0675B-8178-4FEF-AFDE-28AFB80801D1}"/>
            </a:ext>
          </a:extLst>
        </xdr:cNvPr>
        <xdr:cNvSpPr txBox="1"/>
      </xdr:nvSpPr>
      <xdr:spPr>
        <a:xfrm>
          <a:off x="7959090" y="8999220"/>
          <a:ext cx="1059180"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10%</a:t>
          </a:r>
          <a:r>
            <a:rPr lang="fr-FR" sz="1100" b="1" baseline="0"/>
            <a:t> de vitrage</a:t>
          </a:r>
          <a:endParaRPr lang="fr-FR" sz="1100" b="1"/>
        </a:p>
      </xdr:txBody>
    </xdr:sp>
    <xdr:clientData/>
  </xdr:twoCellAnchor>
  <xdr:twoCellAnchor>
    <xdr:from>
      <xdr:col>3</xdr:col>
      <xdr:colOff>763905</xdr:colOff>
      <xdr:row>70</xdr:row>
      <xdr:rowOff>148590</xdr:rowOff>
    </xdr:from>
    <xdr:to>
      <xdr:col>4</xdr:col>
      <xdr:colOff>771525</xdr:colOff>
      <xdr:row>72</xdr:row>
      <xdr:rowOff>104775</xdr:rowOff>
    </xdr:to>
    <xdr:sp macro="" textlink="">
      <xdr:nvSpPr>
        <xdr:cNvPr id="12" name="ZoneTexte 11">
          <a:extLst>
            <a:ext uri="{FF2B5EF4-FFF2-40B4-BE49-F238E27FC236}">
              <a16:creationId xmlns:a16="http://schemas.microsoft.com/office/drawing/2014/main" id="{0F14458A-0686-4F22-B101-AEBD0CD54FBC}"/>
            </a:ext>
          </a:extLst>
        </xdr:cNvPr>
        <xdr:cNvSpPr txBox="1"/>
      </xdr:nvSpPr>
      <xdr:spPr>
        <a:xfrm>
          <a:off x="5050155" y="10740390"/>
          <a:ext cx="1055370" cy="31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50%</a:t>
          </a:r>
          <a:r>
            <a:rPr lang="fr-FR" sz="1100" b="1" baseline="0"/>
            <a:t> de vitrage</a:t>
          </a:r>
          <a:endParaRPr lang="fr-FR" sz="1100" b="1"/>
        </a:p>
      </xdr:txBody>
    </xdr:sp>
    <xdr:clientData/>
  </xdr:twoCellAnchor>
  <xdr:twoCellAnchor>
    <xdr:from>
      <xdr:col>6</xdr:col>
      <xdr:colOff>706755</xdr:colOff>
      <xdr:row>70</xdr:row>
      <xdr:rowOff>131445</xdr:rowOff>
    </xdr:from>
    <xdr:to>
      <xdr:col>8</xdr:col>
      <xdr:colOff>192405</xdr:colOff>
      <xdr:row>72</xdr:row>
      <xdr:rowOff>83820</xdr:rowOff>
    </xdr:to>
    <xdr:sp macro="" textlink="">
      <xdr:nvSpPr>
        <xdr:cNvPr id="13" name="ZoneTexte 12">
          <a:extLst>
            <a:ext uri="{FF2B5EF4-FFF2-40B4-BE49-F238E27FC236}">
              <a16:creationId xmlns:a16="http://schemas.microsoft.com/office/drawing/2014/main" id="{03322B5D-5A90-41C9-A689-A1E3AC88E5D5}"/>
            </a:ext>
          </a:extLst>
        </xdr:cNvPr>
        <xdr:cNvSpPr txBox="1"/>
      </xdr:nvSpPr>
      <xdr:spPr>
        <a:xfrm>
          <a:off x="7879080" y="10723245"/>
          <a:ext cx="10668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15%</a:t>
          </a:r>
          <a:r>
            <a:rPr lang="fr-FR" sz="1100" b="1" baseline="0"/>
            <a:t> de vitrage</a:t>
          </a:r>
          <a:endParaRPr lang="fr-FR" sz="1100" b="1"/>
        </a:p>
      </xdr:txBody>
    </xdr:sp>
    <xdr:clientData/>
  </xdr:twoCellAnchor>
  <xdr:twoCellAnchor editAs="oneCell">
    <xdr:from>
      <xdr:col>1</xdr:col>
      <xdr:colOff>5716</xdr:colOff>
      <xdr:row>19</xdr:row>
      <xdr:rowOff>76200</xdr:rowOff>
    </xdr:from>
    <xdr:to>
      <xdr:col>5</xdr:col>
      <xdr:colOff>78106</xdr:colOff>
      <xdr:row>22</xdr:row>
      <xdr:rowOff>405</xdr:rowOff>
    </xdr:to>
    <xdr:pic>
      <xdr:nvPicPr>
        <xdr:cNvPr id="14" name="Image 13">
          <a:extLst>
            <a:ext uri="{FF2B5EF4-FFF2-40B4-BE49-F238E27FC236}">
              <a16:creationId xmlns:a16="http://schemas.microsoft.com/office/drawing/2014/main" id="{ADF97E64-724F-6D36-E469-4AB0BAD69DE3}"/>
            </a:ext>
          </a:extLst>
        </xdr:cNvPr>
        <xdr:cNvPicPr>
          <a:picLocks noChangeAspect="1"/>
        </xdr:cNvPicPr>
      </xdr:nvPicPr>
      <xdr:blipFill>
        <a:blip xmlns:r="http://schemas.openxmlformats.org/officeDocument/2006/relationships" r:embed="rId7"/>
        <a:stretch>
          <a:fillRect/>
        </a:stretch>
      </xdr:blipFill>
      <xdr:spPr>
        <a:xfrm>
          <a:off x="796291" y="3924300"/>
          <a:ext cx="5663565" cy="1705380"/>
        </a:xfrm>
        <a:prstGeom prst="rect">
          <a:avLst/>
        </a:prstGeom>
      </xdr:spPr>
    </xdr:pic>
    <xdr:clientData/>
  </xdr:twoCellAnchor>
  <xdr:twoCellAnchor>
    <xdr:from>
      <xdr:col>5</xdr:col>
      <xdr:colOff>428231</xdr:colOff>
      <xdr:row>21</xdr:row>
      <xdr:rowOff>307756</xdr:rowOff>
    </xdr:from>
    <xdr:to>
      <xdr:col>5</xdr:col>
      <xdr:colOff>502329</xdr:colOff>
      <xdr:row>21</xdr:row>
      <xdr:rowOff>571697</xdr:rowOff>
    </xdr:to>
    <xdr:cxnSp macro="">
      <xdr:nvCxnSpPr>
        <xdr:cNvPr id="15" name="Connecteur droit 14">
          <a:extLst>
            <a:ext uri="{FF2B5EF4-FFF2-40B4-BE49-F238E27FC236}">
              <a16:creationId xmlns:a16="http://schemas.microsoft.com/office/drawing/2014/main" id="{9E8FE560-E8D3-3845-1F16-8F8340AE205C}"/>
            </a:ext>
          </a:extLst>
        </xdr:cNvPr>
        <xdr:cNvCxnSpPr/>
      </xdr:nvCxnSpPr>
      <xdr:spPr>
        <a:xfrm>
          <a:off x="6809981" y="4517806"/>
          <a:ext cx="74098" cy="263941"/>
        </a:xfrm>
        <a:prstGeom prst="line">
          <a:avLst/>
        </a:prstGeom>
        <a:ln w="127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410626</xdr:colOff>
      <xdr:row>21</xdr:row>
      <xdr:rowOff>292713</xdr:rowOff>
    </xdr:from>
    <xdr:to>
      <xdr:col>5</xdr:col>
      <xdr:colOff>524926</xdr:colOff>
      <xdr:row>21</xdr:row>
      <xdr:rowOff>559413</xdr:rowOff>
    </xdr:to>
    <xdr:cxnSp macro="">
      <xdr:nvCxnSpPr>
        <xdr:cNvPr id="16" name="Connecteur droit 15">
          <a:extLst>
            <a:ext uri="{FF2B5EF4-FFF2-40B4-BE49-F238E27FC236}">
              <a16:creationId xmlns:a16="http://schemas.microsoft.com/office/drawing/2014/main" id="{D9B33DC7-AB8F-8A31-1819-F8BFAA2B93DD}"/>
            </a:ext>
          </a:extLst>
        </xdr:cNvPr>
        <xdr:cNvCxnSpPr/>
      </xdr:nvCxnSpPr>
      <xdr:spPr>
        <a:xfrm flipH="1">
          <a:off x="6792376" y="4502763"/>
          <a:ext cx="114300" cy="266700"/>
        </a:xfrm>
        <a:prstGeom prst="line">
          <a:avLst/>
        </a:prstGeom>
        <a:ln w="127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568675</xdr:colOff>
      <xdr:row>21</xdr:row>
      <xdr:rowOff>304340</xdr:rowOff>
    </xdr:from>
    <xdr:to>
      <xdr:col>8</xdr:col>
      <xdr:colOff>155290</xdr:colOff>
      <xdr:row>21</xdr:row>
      <xdr:rowOff>790575</xdr:rowOff>
    </xdr:to>
    <xdr:sp macro="" textlink="">
      <xdr:nvSpPr>
        <xdr:cNvPr id="21" name="ZoneTexte 20">
          <a:extLst>
            <a:ext uri="{FF2B5EF4-FFF2-40B4-BE49-F238E27FC236}">
              <a16:creationId xmlns:a16="http://schemas.microsoft.com/office/drawing/2014/main" id="{D7A9359D-4C08-4F58-AB66-2D8A9B700511}"/>
            </a:ext>
          </a:extLst>
        </xdr:cNvPr>
        <xdr:cNvSpPr txBox="1"/>
      </xdr:nvSpPr>
      <xdr:spPr>
        <a:xfrm>
          <a:off x="6769450" y="4733465"/>
          <a:ext cx="1872615" cy="48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a:t>Porte</a:t>
          </a:r>
          <a:r>
            <a:rPr lang="fr-FR" sz="1100" b="0" baseline="0"/>
            <a:t> d'entrée non considérée</a:t>
          </a:r>
          <a:endParaRPr lang="fr-FR" sz="11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773430</xdr:colOff>
      <xdr:row>26</xdr:row>
      <xdr:rowOff>34403</xdr:rowOff>
    </xdr:from>
    <xdr:to>
      <xdr:col>12</xdr:col>
      <xdr:colOff>821055</xdr:colOff>
      <xdr:row>28</xdr:row>
      <xdr:rowOff>248306</xdr:rowOff>
    </xdr:to>
    <xdr:pic>
      <xdr:nvPicPr>
        <xdr:cNvPr id="3" name="Image 2">
          <a:extLst>
            <a:ext uri="{FF2B5EF4-FFF2-40B4-BE49-F238E27FC236}">
              <a16:creationId xmlns:a16="http://schemas.microsoft.com/office/drawing/2014/main" id="{B20C04B5-5499-4708-B273-C58F13D9C8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441305" y="7197203"/>
          <a:ext cx="1104900" cy="568233"/>
        </a:xfrm>
        <a:prstGeom prst="rect">
          <a:avLst/>
        </a:prstGeom>
      </xdr:spPr>
    </xdr:pic>
    <xdr:clientData/>
  </xdr:twoCellAnchor>
  <xdr:twoCellAnchor editAs="oneCell">
    <xdr:from>
      <xdr:col>10</xdr:col>
      <xdr:colOff>165512</xdr:colOff>
      <xdr:row>26</xdr:row>
      <xdr:rowOff>173691</xdr:rowOff>
    </xdr:from>
    <xdr:to>
      <xdr:col>11</xdr:col>
      <xdr:colOff>630555</xdr:colOff>
      <xdr:row>28</xdr:row>
      <xdr:rowOff>131193</xdr:rowOff>
    </xdr:to>
    <xdr:pic>
      <xdr:nvPicPr>
        <xdr:cNvPr id="4" name="Image 3">
          <a:extLst>
            <a:ext uri="{FF2B5EF4-FFF2-40B4-BE49-F238E27FC236}">
              <a16:creationId xmlns:a16="http://schemas.microsoft.com/office/drawing/2014/main" id="{072C48DC-279A-483C-A836-14468D4B6B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6112" y="7336491"/>
          <a:ext cx="1528033" cy="319452"/>
        </a:xfrm>
        <a:prstGeom prst="rect">
          <a:avLst/>
        </a:prstGeom>
      </xdr:spPr>
    </xdr:pic>
    <xdr:clientData/>
  </xdr:twoCellAnchor>
  <xdr:twoCellAnchor editAs="oneCell">
    <xdr:from>
      <xdr:col>8</xdr:col>
      <xdr:colOff>420892</xdr:colOff>
      <xdr:row>4</xdr:row>
      <xdr:rowOff>60400</xdr:rowOff>
    </xdr:from>
    <xdr:to>
      <xdr:col>8</xdr:col>
      <xdr:colOff>594247</xdr:colOff>
      <xdr:row>4</xdr:row>
      <xdr:rowOff>208990</xdr:rowOff>
    </xdr:to>
    <xdr:pic>
      <xdr:nvPicPr>
        <xdr:cNvPr id="12" name="Graphique 11" descr="Venteux avec un remplissage uni">
          <a:extLst>
            <a:ext uri="{FF2B5EF4-FFF2-40B4-BE49-F238E27FC236}">
              <a16:creationId xmlns:a16="http://schemas.microsoft.com/office/drawing/2014/main" id="{1A58540A-F748-7196-BC48-5DC16DB256A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650367" y="1127200"/>
          <a:ext cx="173355" cy="156210"/>
        </a:xfrm>
        <a:prstGeom prst="rect">
          <a:avLst/>
        </a:prstGeom>
      </xdr:spPr>
    </xdr:pic>
    <xdr:clientData/>
  </xdr:twoCellAnchor>
  <xdr:twoCellAnchor editAs="oneCell">
    <xdr:from>
      <xdr:col>10</xdr:col>
      <xdr:colOff>809625</xdr:colOff>
      <xdr:row>5</xdr:row>
      <xdr:rowOff>45720</xdr:rowOff>
    </xdr:from>
    <xdr:to>
      <xdr:col>10</xdr:col>
      <xdr:colOff>935355</xdr:colOff>
      <xdr:row>5</xdr:row>
      <xdr:rowOff>192405</xdr:rowOff>
    </xdr:to>
    <xdr:pic>
      <xdr:nvPicPr>
        <xdr:cNvPr id="16" name="Graphique 15" descr="Marteau avec un remplissage uni">
          <a:extLst>
            <a:ext uri="{FF2B5EF4-FFF2-40B4-BE49-F238E27FC236}">
              <a16:creationId xmlns:a16="http://schemas.microsoft.com/office/drawing/2014/main" id="{39639A7B-4B5A-4C7F-5F43-11F8772B48F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9420225" y="1341120"/>
          <a:ext cx="135255" cy="146685"/>
        </a:xfrm>
        <a:prstGeom prst="rect">
          <a:avLst/>
        </a:prstGeom>
      </xdr:spPr>
    </xdr:pic>
    <xdr:clientData/>
  </xdr:twoCellAnchor>
  <xdr:twoCellAnchor editAs="oneCell">
    <xdr:from>
      <xdr:col>9</xdr:col>
      <xdr:colOff>186690</xdr:colOff>
      <xdr:row>6</xdr:row>
      <xdr:rowOff>45720</xdr:rowOff>
    </xdr:from>
    <xdr:to>
      <xdr:col>10</xdr:col>
      <xdr:colOff>0</xdr:colOff>
      <xdr:row>6</xdr:row>
      <xdr:rowOff>186690</xdr:rowOff>
    </xdr:to>
    <xdr:pic>
      <xdr:nvPicPr>
        <xdr:cNvPr id="20" name="Graphique 19" descr="Gros pinceau avec un remplissage uni">
          <a:extLst>
            <a:ext uri="{FF2B5EF4-FFF2-40B4-BE49-F238E27FC236}">
              <a16:creationId xmlns:a16="http://schemas.microsoft.com/office/drawing/2014/main" id="{95B0A738-B634-0635-87D9-A7201E097B7E}"/>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8473440" y="1569720"/>
          <a:ext cx="133350" cy="140970"/>
        </a:xfrm>
        <a:prstGeom prst="rect">
          <a:avLst/>
        </a:prstGeom>
      </xdr:spPr>
    </xdr:pic>
    <xdr:clientData/>
  </xdr:twoCellAnchor>
  <xdr:twoCellAnchor editAs="oneCell">
    <xdr:from>
      <xdr:col>9</xdr:col>
      <xdr:colOff>148590</xdr:colOff>
      <xdr:row>8</xdr:row>
      <xdr:rowOff>30480</xdr:rowOff>
    </xdr:from>
    <xdr:to>
      <xdr:col>9</xdr:col>
      <xdr:colOff>306705</xdr:colOff>
      <xdr:row>8</xdr:row>
      <xdr:rowOff>173355</xdr:rowOff>
    </xdr:to>
    <xdr:pic>
      <xdr:nvPicPr>
        <xdr:cNvPr id="22" name="Graphique 21" descr="Soleil avec un remplissage uni">
          <a:extLst>
            <a:ext uri="{FF2B5EF4-FFF2-40B4-BE49-F238E27FC236}">
              <a16:creationId xmlns:a16="http://schemas.microsoft.com/office/drawing/2014/main" id="{0FA9E6ED-B780-3524-794F-3711AA43C14A}"/>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8435340" y="2011680"/>
          <a:ext cx="158115" cy="152400"/>
        </a:xfrm>
        <a:prstGeom prst="rect">
          <a:avLst/>
        </a:prstGeom>
      </xdr:spPr>
    </xdr:pic>
    <xdr:clientData/>
  </xdr:twoCellAnchor>
  <xdr:twoCellAnchor editAs="oneCell">
    <xdr:from>
      <xdr:col>8</xdr:col>
      <xdr:colOff>687705</xdr:colOff>
      <xdr:row>9</xdr:row>
      <xdr:rowOff>57150</xdr:rowOff>
    </xdr:from>
    <xdr:to>
      <xdr:col>8</xdr:col>
      <xdr:colOff>853440</xdr:colOff>
      <xdr:row>9</xdr:row>
      <xdr:rowOff>186690</xdr:rowOff>
    </xdr:to>
    <xdr:pic>
      <xdr:nvPicPr>
        <xdr:cNvPr id="23" name="Graphique 22" descr="Gros pinceau avec un remplissage uni">
          <a:extLst>
            <a:ext uri="{FF2B5EF4-FFF2-40B4-BE49-F238E27FC236}">
              <a16:creationId xmlns:a16="http://schemas.microsoft.com/office/drawing/2014/main" id="{EFD4E51D-9FAF-48B6-A587-D7613B753FB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7917180" y="2266950"/>
          <a:ext cx="160020" cy="129540"/>
        </a:xfrm>
        <a:prstGeom prst="rect">
          <a:avLst/>
        </a:prstGeom>
      </xdr:spPr>
    </xdr:pic>
    <xdr:clientData/>
  </xdr:twoCellAnchor>
  <xdr:twoCellAnchor editAs="oneCell">
    <xdr:from>
      <xdr:col>8</xdr:col>
      <xdr:colOff>685800</xdr:colOff>
      <xdr:row>9</xdr:row>
      <xdr:rowOff>226695</xdr:rowOff>
    </xdr:from>
    <xdr:to>
      <xdr:col>8</xdr:col>
      <xdr:colOff>874395</xdr:colOff>
      <xdr:row>10</xdr:row>
      <xdr:rowOff>211455</xdr:rowOff>
    </xdr:to>
    <xdr:pic>
      <xdr:nvPicPr>
        <xdr:cNvPr id="27" name="Graphique 26" descr="Mur de briques en construction avec un remplissage uni">
          <a:extLst>
            <a:ext uri="{FF2B5EF4-FFF2-40B4-BE49-F238E27FC236}">
              <a16:creationId xmlns:a16="http://schemas.microsoft.com/office/drawing/2014/main" id="{E991B843-CFF8-B62D-6095-176EC6E3B9E1}"/>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915275" y="2436495"/>
          <a:ext cx="188595" cy="222885"/>
        </a:xfrm>
        <a:prstGeom prst="rect">
          <a:avLst/>
        </a:prstGeom>
      </xdr:spPr>
    </xdr:pic>
    <xdr:clientData/>
  </xdr:twoCellAnchor>
  <xdr:twoCellAnchor editAs="oneCell">
    <xdr:from>
      <xdr:col>8</xdr:col>
      <xdr:colOff>950595</xdr:colOff>
      <xdr:row>6</xdr:row>
      <xdr:rowOff>207645</xdr:rowOff>
    </xdr:from>
    <xdr:to>
      <xdr:col>9</xdr:col>
      <xdr:colOff>171450</xdr:colOff>
      <xdr:row>8</xdr:row>
      <xdr:rowOff>20955</xdr:rowOff>
    </xdr:to>
    <xdr:pic>
      <xdr:nvPicPr>
        <xdr:cNvPr id="31" name="Graphique 30" descr="Point d’insertion vert le haut avec un remplissage uni">
          <a:extLst>
            <a:ext uri="{FF2B5EF4-FFF2-40B4-BE49-F238E27FC236}">
              <a16:creationId xmlns:a16="http://schemas.microsoft.com/office/drawing/2014/main" id="{3B8B7C8A-0D28-98E2-A7D9-901D0C88776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180070" y="1731645"/>
          <a:ext cx="278130" cy="270510"/>
        </a:xfrm>
        <a:prstGeom prst="rect">
          <a:avLst/>
        </a:prstGeom>
      </xdr:spPr>
    </xdr:pic>
    <xdr:clientData/>
  </xdr:twoCellAnchor>
  <xdr:twoCellAnchor editAs="oneCell">
    <xdr:from>
      <xdr:col>1</xdr:col>
      <xdr:colOff>240030</xdr:colOff>
      <xdr:row>24</xdr:row>
      <xdr:rowOff>198121</xdr:rowOff>
    </xdr:from>
    <xdr:to>
      <xdr:col>1</xdr:col>
      <xdr:colOff>517503</xdr:colOff>
      <xdr:row>24</xdr:row>
      <xdr:rowOff>1078230</xdr:rowOff>
    </xdr:to>
    <xdr:pic>
      <xdr:nvPicPr>
        <xdr:cNvPr id="5" name="Image 4">
          <a:extLst>
            <a:ext uri="{FF2B5EF4-FFF2-40B4-BE49-F238E27FC236}">
              <a16:creationId xmlns:a16="http://schemas.microsoft.com/office/drawing/2014/main" id="{716C8824-2660-3A87-B156-BA0B0815CEDA}"/>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bwMode="auto">
        <a:xfrm>
          <a:off x="487680" y="6132196"/>
          <a:ext cx="283188" cy="87629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636270</xdr:colOff>
      <xdr:row>0</xdr:row>
      <xdr:rowOff>38100</xdr:rowOff>
    </xdr:from>
    <xdr:to>
      <xdr:col>4</xdr:col>
      <xdr:colOff>1011360</xdr:colOff>
      <xdr:row>0</xdr:row>
      <xdr:rowOff>365385</xdr:rowOff>
    </xdr:to>
    <xdr:pic>
      <xdr:nvPicPr>
        <xdr:cNvPr id="6" name="Image 7">
          <a:extLst>
            <a:ext uri="{FF2B5EF4-FFF2-40B4-BE49-F238E27FC236}">
              <a16:creationId xmlns:a16="http://schemas.microsoft.com/office/drawing/2014/main" id="{33B276C5-E5E9-48A7-9953-3A233567FF1B}"/>
            </a:ext>
          </a:extLst>
        </xdr:cNvPr>
        <xdr:cNvPicPr/>
      </xdr:nvPicPr>
      <xdr:blipFill>
        <a:blip xmlns:r="http://schemas.openxmlformats.org/officeDocument/2006/relationships" r:embed="rId16"/>
        <a:stretch/>
      </xdr:blipFill>
      <xdr:spPr>
        <a:xfrm>
          <a:off x="4370070" y="38100"/>
          <a:ext cx="365565" cy="323475"/>
        </a:xfrm>
        <a:prstGeom prst="rect">
          <a:avLst/>
        </a:prstGeom>
        <a:ln w="0">
          <a:noFill/>
        </a:ln>
      </xdr:spPr>
    </xdr:pic>
    <xdr:clientData/>
  </xdr:twoCellAnchor>
  <xdr:twoCellAnchor editAs="oneCell">
    <xdr:from>
      <xdr:col>10</xdr:col>
      <xdr:colOff>172361</xdr:colOff>
      <xdr:row>11</xdr:row>
      <xdr:rowOff>38846</xdr:rowOff>
    </xdr:from>
    <xdr:to>
      <xdr:col>10</xdr:col>
      <xdr:colOff>370373</xdr:colOff>
      <xdr:row>11</xdr:row>
      <xdr:rowOff>212200</xdr:rowOff>
    </xdr:to>
    <xdr:pic>
      <xdr:nvPicPr>
        <xdr:cNvPr id="7" name="Image 6">
          <a:extLst>
            <a:ext uri="{FF2B5EF4-FFF2-40B4-BE49-F238E27FC236}">
              <a16:creationId xmlns:a16="http://schemas.microsoft.com/office/drawing/2014/main" id="{AFFDE4B5-95AC-4C78-8A7D-29CBB2B3EBF6}"/>
            </a:ext>
          </a:extLst>
        </xdr:cNvPr>
        <xdr:cNvPicPr>
          <a:picLocks noChangeAspect="1"/>
        </xdr:cNvPicPr>
      </xdr:nvPicPr>
      <xdr:blipFill>
        <a:blip xmlns:r="http://schemas.openxmlformats.org/officeDocument/2006/relationships" r:embed="rId17"/>
        <a:stretch>
          <a:fillRect/>
        </a:stretch>
      </xdr:blipFill>
      <xdr:spPr>
        <a:xfrm>
          <a:off x="8782961" y="2705846"/>
          <a:ext cx="201822" cy="179069"/>
        </a:xfrm>
        <a:prstGeom prst="rect">
          <a:avLst/>
        </a:prstGeom>
      </xdr:spPr>
    </xdr:pic>
    <xdr:clientData/>
  </xdr:twoCellAnchor>
  <xdr:twoCellAnchor editAs="oneCell">
    <xdr:from>
      <xdr:col>0</xdr:col>
      <xdr:colOff>135255</xdr:colOff>
      <xdr:row>26</xdr:row>
      <xdr:rowOff>68580</xdr:rowOff>
    </xdr:from>
    <xdr:to>
      <xdr:col>1</xdr:col>
      <xdr:colOff>365400</xdr:colOff>
      <xdr:row>28</xdr:row>
      <xdr:rowOff>169170</xdr:rowOff>
    </xdr:to>
    <xdr:pic>
      <xdr:nvPicPr>
        <xdr:cNvPr id="8" name="Image 6">
          <a:extLst>
            <a:ext uri="{FF2B5EF4-FFF2-40B4-BE49-F238E27FC236}">
              <a16:creationId xmlns:a16="http://schemas.microsoft.com/office/drawing/2014/main" id="{9A5A2CEE-D8B4-47CB-B679-9E0CD366A6C4}"/>
            </a:ext>
          </a:extLst>
        </xdr:cNvPr>
        <xdr:cNvPicPr/>
      </xdr:nvPicPr>
      <xdr:blipFill>
        <a:blip xmlns:r="http://schemas.openxmlformats.org/officeDocument/2006/relationships" r:embed="rId18"/>
        <a:stretch/>
      </xdr:blipFill>
      <xdr:spPr>
        <a:xfrm>
          <a:off x="135255" y="7231380"/>
          <a:ext cx="487320" cy="453015"/>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365099</xdr:colOff>
      <xdr:row>3</xdr:row>
      <xdr:rowOff>8283</xdr:rowOff>
    </xdr:from>
    <xdr:to>
      <xdr:col>5</xdr:col>
      <xdr:colOff>251291</xdr:colOff>
      <xdr:row>4</xdr:row>
      <xdr:rowOff>15903</xdr:rowOff>
    </xdr:to>
    <xdr:pic>
      <xdr:nvPicPr>
        <xdr:cNvPr id="4" name="Graphique 3" descr="Thermomètre avec un remplissage uni">
          <a:extLst>
            <a:ext uri="{FF2B5EF4-FFF2-40B4-BE49-F238E27FC236}">
              <a16:creationId xmlns:a16="http://schemas.microsoft.com/office/drawing/2014/main" id="{C44F7C13-F412-2781-8A44-61EA12CF25F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30403" y="596348"/>
          <a:ext cx="279285" cy="260571"/>
        </a:xfrm>
        <a:prstGeom prst="rect">
          <a:avLst/>
        </a:prstGeom>
      </xdr:spPr>
    </xdr:pic>
    <xdr:clientData/>
  </xdr:twoCellAnchor>
  <xdr:twoCellAnchor editAs="oneCell">
    <xdr:from>
      <xdr:col>5</xdr:col>
      <xdr:colOff>24848</xdr:colOff>
      <xdr:row>8</xdr:row>
      <xdr:rowOff>140803</xdr:rowOff>
    </xdr:from>
    <xdr:to>
      <xdr:col>5</xdr:col>
      <xdr:colOff>303212</xdr:colOff>
      <xdr:row>10</xdr:row>
      <xdr:rowOff>54840</xdr:rowOff>
    </xdr:to>
    <xdr:pic>
      <xdr:nvPicPr>
        <xdr:cNvPr id="6" name="Image 2">
          <a:extLst>
            <a:ext uri="{FF2B5EF4-FFF2-40B4-BE49-F238E27FC236}">
              <a16:creationId xmlns:a16="http://schemas.microsoft.com/office/drawing/2014/main" id="{439EB866-2364-4130-BD5B-C49C53702F3F}"/>
            </a:ext>
          </a:extLst>
        </xdr:cNvPr>
        <xdr:cNvPicPr/>
      </xdr:nvPicPr>
      <xdr:blipFill>
        <a:blip xmlns:r="http://schemas.openxmlformats.org/officeDocument/2006/relationships" r:embed="rId3"/>
        <a:stretch/>
      </xdr:blipFill>
      <xdr:spPr>
        <a:xfrm>
          <a:off x="6079435" y="1714499"/>
          <a:ext cx="278364" cy="274661"/>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365099</xdr:colOff>
      <xdr:row>4</xdr:row>
      <xdr:rowOff>8283</xdr:rowOff>
    </xdr:from>
    <xdr:to>
      <xdr:col>5</xdr:col>
      <xdr:colOff>247481</xdr:colOff>
      <xdr:row>5</xdr:row>
      <xdr:rowOff>19714</xdr:rowOff>
    </xdr:to>
    <xdr:pic>
      <xdr:nvPicPr>
        <xdr:cNvPr id="2" name="Graphique 1" descr="Thermomètre avec un remplissage uni">
          <a:extLst>
            <a:ext uri="{FF2B5EF4-FFF2-40B4-BE49-F238E27FC236}">
              <a16:creationId xmlns:a16="http://schemas.microsoft.com/office/drawing/2014/main" id="{F3C99F9C-CAD7-449D-8E4C-102AE4FD67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28664" y="591213"/>
          <a:ext cx="280527" cy="262890"/>
        </a:xfrm>
        <a:prstGeom prst="rect">
          <a:avLst/>
        </a:prstGeom>
      </xdr:spPr>
    </xdr:pic>
    <xdr:clientData/>
  </xdr:twoCellAnchor>
  <xdr:twoCellAnchor editAs="oneCell">
    <xdr:from>
      <xdr:col>5</xdr:col>
      <xdr:colOff>24848</xdr:colOff>
      <xdr:row>9</xdr:row>
      <xdr:rowOff>140803</xdr:rowOff>
    </xdr:from>
    <xdr:to>
      <xdr:col>5</xdr:col>
      <xdr:colOff>303212</xdr:colOff>
      <xdr:row>11</xdr:row>
      <xdr:rowOff>54840</xdr:rowOff>
    </xdr:to>
    <xdr:pic>
      <xdr:nvPicPr>
        <xdr:cNvPr id="3" name="Image 2">
          <a:extLst>
            <a:ext uri="{FF2B5EF4-FFF2-40B4-BE49-F238E27FC236}">
              <a16:creationId xmlns:a16="http://schemas.microsoft.com/office/drawing/2014/main" id="{E2F08A34-44FE-4473-983D-AA02FF8CA85C}"/>
            </a:ext>
          </a:extLst>
        </xdr:cNvPr>
        <xdr:cNvPicPr/>
      </xdr:nvPicPr>
      <xdr:blipFill>
        <a:blip xmlns:r="http://schemas.openxmlformats.org/officeDocument/2006/relationships" r:embed="rId3"/>
        <a:stretch/>
      </xdr:blipFill>
      <xdr:spPr>
        <a:xfrm>
          <a:off x="6136088" y="1689568"/>
          <a:ext cx="282174" cy="283607"/>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24848</xdr:colOff>
      <xdr:row>9</xdr:row>
      <xdr:rowOff>140803</xdr:rowOff>
    </xdr:from>
    <xdr:to>
      <xdr:col>5</xdr:col>
      <xdr:colOff>303212</xdr:colOff>
      <xdr:row>11</xdr:row>
      <xdr:rowOff>54840</xdr:rowOff>
    </xdr:to>
    <xdr:pic>
      <xdr:nvPicPr>
        <xdr:cNvPr id="2" name="Image 1">
          <a:extLst>
            <a:ext uri="{FF2B5EF4-FFF2-40B4-BE49-F238E27FC236}">
              <a16:creationId xmlns:a16="http://schemas.microsoft.com/office/drawing/2014/main" id="{CE648697-43FB-41AB-B93A-FD540F4617A0}"/>
            </a:ext>
          </a:extLst>
        </xdr:cNvPr>
        <xdr:cNvPicPr/>
      </xdr:nvPicPr>
      <xdr:blipFill>
        <a:blip xmlns:r="http://schemas.openxmlformats.org/officeDocument/2006/relationships" r:embed="rId1"/>
        <a:stretch/>
      </xdr:blipFill>
      <xdr:spPr>
        <a:xfrm>
          <a:off x="6136088" y="1689568"/>
          <a:ext cx="282174" cy="279797"/>
        </a:xfrm>
        <a:prstGeom prst="rect">
          <a:avLst/>
        </a:prstGeom>
        <a:ln w="0">
          <a:noFill/>
        </a:ln>
      </xdr:spPr>
    </xdr:pic>
    <xdr:clientData/>
  </xdr:twoCellAnchor>
  <xdr:twoCellAnchor editAs="oneCell">
    <xdr:from>
      <xdr:col>4</xdr:col>
      <xdr:colOff>365099</xdr:colOff>
      <xdr:row>4</xdr:row>
      <xdr:rowOff>8283</xdr:rowOff>
    </xdr:from>
    <xdr:to>
      <xdr:col>5</xdr:col>
      <xdr:colOff>251291</xdr:colOff>
      <xdr:row>5</xdr:row>
      <xdr:rowOff>15904</xdr:rowOff>
    </xdr:to>
    <xdr:pic>
      <xdr:nvPicPr>
        <xdr:cNvPr id="3" name="Graphique 2" descr="Thermomètre avec un remplissage uni">
          <a:extLst>
            <a:ext uri="{FF2B5EF4-FFF2-40B4-BE49-F238E27FC236}">
              <a16:creationId xmlns:a16="http://schemas.microsoft.com/office/drawing/2014/main" id="{AA898233-F564-463F-96DE-D212AE70BDD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085814" y="581688"/>
          <a:ext cx="276717" cy="2667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CF7D0-C316-4697-9FA2-ABFE69895548}">
  <dimension ref="B1:K88"/>
  <sheetViews>
    <sheetView showGridLines="0" zoomScaleNormal="100" workbookViewId="0">
      <selection activeCell="B3" sqref="B3"/>
    </sheetView>
  </sheetViews>
  <sheetFormatPr baseColWidth="10" defaultRowHeight="14.4" x14ac:dyDescent="0.3"/>
  <cols>
    <col min="2" max="2" width="35.6640625" customWidth="1"/>
    <col min="3" max="5" width="15.33203125" customWidth="1"/>
  </cols>
  <sheetData>
    <row r="1" spans="2:11" ht="24" customHeight="1" x14ac:dyDescent="0.3">
      <c r="B1" s="176" t="s">
        <v>151</v>
      </c>
      <c r="C1" s="140"/>
      <c r="D1" s="140"/>
      <c r="E1" s="140"/>
      <c r="F1" s="140"/>
      <c r="G1" s="140"/>
      <c r="H1" s="140"/>
      <c r="I1" s="140"/>
      <c r="J1" s="140"/>
      <c r="K1" s="140"/>
    </row>
    <row r="2" spans="2:11" ht="5.4" customHeight="1" x14ac:dyDescent="0.3"/>
    <row r="3" spans="2:11" x14ac:dyDescent="0.3">
      <c r="B3" t="s">
        <v>152</v>
      </c>
    </row>
    <row r="5" spans="2:11" x14ac:dyDescent="0.3">
      <c r="C5" s="84" t="s">
        <v>64</v>
      </c>
      <c r="D5" s="85"/>
      <c r="E5" s="86"/>
    </row>
    <row r="6" spans="2:11" x14ac:dyDescent="0.3">
      <c r="B6" s="4" t="s">
        <v>63</v>
      </c>
      <c r="C6" s="4" t="s">
        <v>23</v>
      </c>
      <c r="D6" s="4" t="s">
        <v>24</v>
      </c>
      <c r="E6" s="4" t="s">
        <v>25</v>
      </c>
    </row>
    <row r="7" spans="2:11" x14ac:dyDescent="0.3">
      <c r="B7" s="15" t="s">
        <v>58</v>
      </c>
      <c r="C7" s="7" t="s">
        <v>60</v>
      </c>
      <c r="D7" s="7" t="s">
        <v>61</v>
      </c>
      <c r="E7" s="7" t="s">
        <v>4</v>
      </c>
    </row>
    <row r="8" spans="2:11" x14ac:dyDescent="0.3">
      <c r="B8" s="15" t="s">
        <v>57</v>
      </c>
      <c r="C8" s="7" t="s">
        <v>5</v>
      </c>
      <c r="D8" s="7" t="s">
        <v>4</v>
      </c>
      <c r="E8" s="7" t="s">
        <v>62</v>
      </c>
    </row>
    <row r="9" spans="2:11" x14ac:dyDescent="0.3">
      <c r="B9" s="15" t="s">
        <v>59</v>
      </c>
      <c r="C9" s="7" t="s">
        <v>61</v>
      </c>
      <c r="D9" s="7" t="s">
        <v>62</v>
      </c>
      <c r="E9" s="7" t="s">
        <v>6</v>
      </c>
    </row>
    <row r="11" spans="2:11" x14ac:dyDescent="0.3">
      <c r="B11" t="s">
        <v>153</v>
      </c>
    </row>
    <row r="12" spans="2:11" x14ac:dyDescent="0.3">
      <c r="B12" t="s">
        <v>154</v>
      </c>
    </row>
    <row r="13" spans="2:11" x14ac:dyDescent="0.3">
      <c r="B13" t="s">
        <v>155</v>
      </c>
    </row>
    <row r="14" spans="2:11" x14ac:dyDescent="0.3">
      <c r="B14" s="54" t="s">
        <v>156</v>
      </c>
    </row>
    <row r="15" spans="2:11" x14ac:dyDescent="0.3">
      <c r="B15" t="s">
        <v>157</v>
      </c>
    </row>
    <row r="16" spans="2:11" x14ac:dyDescent="0.3">
      <c r="B16" t="s">
        <v>158</v>
      </c>
    </row>
    <row r="17" spans="2:11" x14ac:dyDescent="0.3">
      <c r="B17" t="s">
        <v>159</v>
      </c>
    </row>
    <row r="19" spans="2:11" x14ac:dyDescent="0.3">
      <c r="B19" t="s">
        <v>180</v>
      </c>
    </row>
    <row r="22" spans="2:11" ht="112.2" customHeight="1" x14ac:dyDescent="0.3"/>
    <row r="23" spans="2:11" x14ac:dyDescent="0.3">
      <c r="B23" t="s">
        <v>181</v>
      </c>
    </row>
    <row r="24" spans="2:11" x14ac:dyDescent="0.3">
      <c r="B24" t="s">
        <v>182</v>
      </c>
    </row>
    <row r="25" spans="2:11" x14ac:dyDescent="0.3">
      <c r="B25" t="s">
        <v>183</v>
      </c>
    </row>
    <row r="27" spans="2:11" s="74" customFormat="1" ht="24" customHeight="1" x14ac:dyDescent="0.3">
      <c r="B27" s="176" t="s">
        <v>188</v>
      </c>
      <c r="C27" s="104"/>
      <c r="D27" s="104"/>
      <c r="E27" s="104"/>
      <c r="F27" s="104"/>
      <c r="G27" s="104"/>
      <c r="H27" s="104"/>
      <c r="I27" s="104"/>
      <c r="J27" s="104"/>
      <c r="K27" s="104"/>
    </row>
    <row r="29" spans="2:11" x14ac:dyDescent="0.3">
      <c r="B29" s="3" t="s">
        <v>189</v>
      </c>
      <c r="C29" s="7" t="s">
        <v>192</v>
      </c>
      <c r="D29" s="88" t="s">
        <v>193</v>
      </c>
      <c r="E29" s="89" t="s">
        <v>194</v>
      </c>
      <c r="F29" s="90" t="s">
        <v>195</v>
      </c>
      <c r="G29" s="1"/>
      <c r="H29" s="1"/>
    </row>
    <row r="30" spans="2:11" x14ac:dyDescent="0.3">
      <c r="B30" s="3" t="s">
        <v>190</v>
      </c>
      <c r="C30" s="91" t="s">
        <v>196</v>
      </c>
      <c r="D30" s="92" t="s">
        <v>197</v>
      </c>
      <c r="E30" s="93" t="s">
        <v>198</v>
      </c>
      <c r="F30" s="94" t="s">
        <v>199</v>
      </c>
      <c r="G30" s="1"/>
      <c r="H30" s="1"/>
    </row>
    <row r="31" spans="2:11" x14ac:dyDescent="0.3">
      <c r="B31" s="3" t="s">
        <v>191</v>
      </c>
      <c r="C31" s="95" t="s">
        <v>200</v>
      </c>
      <c r="D31" s="96" t="s">
        <v>201</v>
      </c>
      <c r="E31" s="97" t="s">
        <v>202</v>
      </c>
      <c r="F31" s="98" t="s">
        <v>203</v>
      </c>
      <c r="G31" s="99" t="s">
        <v>204</v>
      </c>
      <c r="H31" s="100" t="s">
        <v>205</v>
      </c>
    </row>
    <row r="33" spans="2:11" s="74" customFormat="1" ht="24" customHeight="1" x14ac:dyDescent="0.3">
      <c r="B33" s="176" t="s">
        <v>160</v>
      </c>
      <c r="C33" s="104"/>
      <c r="D33" s="104"/>
      <c r="E33" s="104"/>
      <c r="F33" s="104"/>
      <c r="G33" s="104"/>
      <c r="H33" s="104"/>
      <c r="I33" s="104"/>
      <c r="J33" s="104"/>
      <c r="K33" s="104"/>
    </row>
    <row r="35" spans="2:11" x14ac:dyDescent="0.3">
      <c r="B35" t="s">
        <v>161</v>
      </c>
    </row>
    <row r="36" spans="2:11" x14ac:dyDescent="0.3">
      <c r="B36" t="s">
        <v>166</v>
      </c>
    </row>
    <row r="37" spans="2:11" x14ac:dyDescent="0.3">
      <c r="B37" t="s">
        <v>165</v>
      </c>
    </row>
    <row r="38" spans="2:11" x14ac:dyDescent="0.3">
      <c r="B38" t="s">
        <v>162</v>
      </c>
    </row>
    <row r="39" spans="2:11" x14ac:dyDescent="0.3">
      <c r="B39" t="s">
        <v>163</v>
      </c>
    </row>
    <row r="40" spans="2:11" x14ac:dyDescent="0.3">
      <c r="B40" t="s">
        <v>164</v>
      </c>
    </row>
    <row r="41" spans="2:11" x14ac:dyDescent="0.3">
      <c r="B41" t="s">
        <v>167</v>
      </c>
    </row>
    <row r="43" spans="2:11" x14ac:dyDescent="0.3">
      <c r="B43" s="54" t="s">
        <v>156</v>
      </c>
      <c r="E43" t="s">
        <v>168</v>
      </c>
      <c r="H43" t="s">
        <v>169</v>
      </c>
    </row>
    <row r="48" spans="2:11" x14ac:dyDescent="0.3">
      <c r="B48" t="s">
        <v>170</v>
      </c>
    </row>
    <row r="59" spans="2:2" x14ac:dyDescent="0.3">
      <c r="B59" t="s">
        <v>171</v>
      </c>
    </row>
    <row r="69" spans="2:11" x14ac:dyDescent="0.3">
      <c r="B69" t="s">
        <v>172</v>
      </c>
    </row>
    <row r="76" spans="2:11" s="74" customFormat="1" ht="24" customHeight="1" x14ac:dyDescent="0.3">
      <c r="B76" s="176" t="s">
        <v>217</v>
      </c>
      <c r="C76" s="104"/>
      <c r="D76" s="104"/>
      <c r="E76" s="104"/>
      <c r="F76" s="104"/>
      <c r="G76" s="104"/>
      <c r="H76" s="104"/>
      <c r="I76" s="104"/>
      <c r="J76" s="104"/>
      <c r="K76" s="104"/>
    </row>
    <row r="78" spans="2:11" x14ac:dyDescent="0.3">
      <c r="B78" t="s">
        <v>173</v>
      </c>
    </row>
    <row r="79" spans="2:11" ht="168.6" customHeight="1" x14ac:dyDescent="0.3">
      <c r="B79" s="177" t="s">
        <v>184</v>
      </c>
      <c r="C79" s="177"/>
      <c r="D79" s="177"/>
      <c r="E79" s="177"/>
      <c r="F79" s="177"/>
      <c r="G79" s="177"/>
      <c r="H79" s="177"/>
      <c r="I79" s="177"/>
    </row>
    <row r="80" spans="2:11" x14ac:dyDescent="0.3">
      <c r="B80" t="s">
        <v>174</v>
      </c>
    </row>
    <row r="81" spans="2:2" x14ac:dyDescent="0.3">
      <c r="B81" t="s">
        <v>175</v>
      </c>
    </row>
    <row r="83" spans="2:2" x14ac:dyDescent="0.3">
      <c r="B83" t="s">
        <v>176</v>
      </c>
    </row>
    <row r="85" spans="2:2" x14ac:dyDescent="0.3">
      <c r="B85" t="s">
        <v>177</v>
      </c>
    </row>
    <row r="87" spans="2:2" x14ac:dyDescent="0.3">
      <c r="B87" t="s">
        <v>179</v>
      </c>
    </row>
    <row r="88" spans="2:2" x14ac:dyDescent="0.3">
      <c r="B88" t="s">
        <v>178</v>
      </c>
    </row>
  </sheetData>
  <sheetProtection algorithmName="SHA-512" hashValue="SoDHeKrMXF29ANvIqRWkb1eqaGcWYJnjKTgjjMs0gAgybXjnYORnO3rR3dsnGYd1GKMqP0msiSH/BloFnG83aQ==" saltValue="qmFV72A5J16TxMbRJLbiWA==" spinCount="100000" sheet="1" objects="1" scenarios="1"/>
  <mergeCells count="1">
    <mergeCell ref="B79:I7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E835-8E26-4F42-B999-9FA895D93F14}">
  <dimension ref="A3:L64"/>
  <sheetViews>
    <sheetView topLeftCell="A16" zoomScale="85" zoomScaleNormal="85" workbookViewId="0">
      <selection activeCell="B52" sqref="B52"/>
    </sheetView>
  </sheetViews>
  <sheetFormatPr baseColWidth="10" defaultColWidth="8.88671875" defaultRowHeight="14.4" x14ac:dyDescent="0.3"/>
  <cols>
    <col min="1" max="1" width="17.5546875" customWidth="1"/>
    <col min="2" max="2" width="42.6640625" bestFit="1" customWidth="1"/>
    <col min="3" max="3" width="32.109375" bestFit="1" customWidth="1"/>
    <col min="4" max="4" width="15.6640625" customWidth="1"/>
    <col min="5" max="5" width="22.21875" bestFit="1" customWidth="1"/>
    <col min="8" max="8" width="31" bestFit="1" customWidth="1"/>
    <col min="9" max="9" width="36.5546875" customWidth="1"/>
    <col min="10" max="12" width="14.44140625" customWidth="1"/>
  </cols>
  <sheetData>
    <row r="3" spans="1:12" x14ac:dyDescent="0.3">
      <c r="B3" s="6" t="s">
        <v>113</v>
      </c>
      <c r="C3" s="4" t="s">
        <v>130</v>
      </c>
      <c r="D3" s="4" t="s">
        <v>21</v>
      </c>
      <c r="E3" s="4" t="s">
        <v>22</v>
      </c>
    </row>
    <row r="4" spans="1:12" x14ac:dyDescent="0.3">
      <c r="B4" s="6" t="s">
        <v>112</v>
      </c>
      <c r="C4" s="7">
        <v>262</v>
      </c>
      <c r="D4" s="7">
        <v>381</v>
      </c>
      <c r="E4" s="7">
        <v>286</v>
      </c>
      <c r="K4" s="1"/>
    </row>
    <row r="5" spans="1:12" x14ac:dyDescent="0.3">
      <c r="C5" s="203" t="s">
        <v>114</v>
      </c>
      <c r="D5" s="203"/>
      <c r="E5" s="203"/>
      <c r="K5" s="54"/>
      <c r="L5" s="54"/>
    </row>
    <row r="6" spans="1:12" x14ac:dyDescent="0.3">
      <c r="B6" s="15" t="s">
        <v>117</v>
      </c>
      <c r="C6" s="7" t="str">
        <f>$C$3</f>
        <v>RDC ou étage intermédiaire</v>
      </c>
      <c r="D6" s="7" t="str">
        <f>$D$3</f>
        <v>Sous toiture</v>
      </c>
      <c r="E6" s="7" t="str">
        <f>$E$3</f>
        <v>Sous toiture isolée</v>
      </c>
      <c r="K6" s="54"/>
      <c r="L6" s="54"/>
    </row>
    <row r="7" spans="1:12" x14ac:dyDescent="0.3">
      <c r="B7" s="6" t="s">
        <v>118</v>
      </c>
      <c r="C7" s="18">
        <v>0</v>
      </c>
      <c r="D7" s="18">
        <v>0</v>
      </c>
      <c r="E7" s="18">
        <v>0</v>
      </c>
      <c r="K7" s="54"/>
      <c r="L7" s="54"/>
    </row>
    <row r="8" spans="1:12" x14ac:dyDescent="0.3">
      <c r="B8" s="6" t="s">
        <v>122</v>
      </c>
      <c r="C8" s="18">
        <v>0.05</v>
      </c>
      <c r="D8" s="18">
        <v>0.05</v>
      </c>
      <c r="E8" s="18">
        <v>0.05</v>
      </c>
      <c r="K8" s="54"/>
      <c r="L8" s="54"/>
    </row>
    <row r="9" spans="1:12" x14ac:dyDescent="0.3">
      <c r="A9" s="3" t="s">
        <v>0</v>
      </c>
      <c r="B9" s="6" t="s">
        <v>119</v>
      </c>
      <c r="C9" s="18">
        <v>0</v>
      </c>
      <c r="D9" s="18">
        <v>0</v>
      </c>
      <c r="E9" s="18">
        <v>0</v>
      </c>
      <c r="K9" s="54"/>
      <c r="L9" s="54"/>
    </row>
    <row r="10" spans="1:12" x14ac:dyDescent="0.3">
      <c r="B10" s="6" t="s">
        <v>121</v>
      </c>
      <c r="C10" s="18">
        <v>0</v>
      </c>
      <c r="D10" s="18">
        <v>0</v>
      </c>
      <c r="E10" s="18">
        <v>0</v>
      </c>
      <c r="K10" s="54"/>
      <c r="L10" s="54"/>
    </row>
    <row r="11" spans="1:12" x14ac:dyDescent="0.3">
      <c r="B11" s="6" t="s">
        <v>120</v>
      </c>
      <c r="C11" s="18">
        <v>-0.39</v>
      </c>
      <c r="D11" s="18">
        <v>-0.39</v>
      </c>
      <c r="E11" s="18">
        <v>-0.39</v>
      </c>
      <c r="K11" s="54"/>
      <c r="L11" s="54"/>
    </row>
    <row r="12" spans="1:12" x14ac:dyDescent="0.3">
      <c r="A12" s="3"/>
      <c r="B12" s="15" t="s">
        <v>26</v>
      </c>
      <c r="C12" s="7" t="str">
        <f>$C$3</f>
        <v>RDC ou étage intermédiaire</v>
      </c>
      <c r="D12" s="7" t="str">
        <f>$D$3</f>
        <v>Sous toiture</v>
      </c>
      <c r="E12" s="7" t="str">
        <f>$E$3</f>
        <v>Sous toiture isolée</v>
      </c>
      <c r="I12" s="1" t="s">
        <v>88</v>
      </c>
    </row>
    <row r="13" spans="1:12" x14ac:dyDescent="0.3">
      <c r="A13" s="3" t="s">
        <v>0</v>
      </c>
      <c r="B13" s="6" t="s">
        <v>28</v>
      </c>
      <c r="C13" s="18">
        <v>0</v>
      </c>
      <c r="D13" s="18">
        <v>0</v>
      </c>
      <c r="E13" s="18">
        <v>0</v>
      </c>
      <c r="I13" s="54" t="s">
        <v>71</v>
      </c>
      <c r="K13" s="1"/>
      <c r="L13" s="1"/>
    </row>
    <row r="14" spans="1:12" x14ac:dyDescent="0.3">
      <c r="A14" s="3"/>
      <c r="B14" s="6" t="s">
        <v>16</v>
      </c>
      <c r="C14" s="18">
        <v>0</v>
      </c>
      <c r="D14" s="17">
        <v>-0.125</v>
      </c>
      <c r="E14" s="18">
        <v>-0.04</v>
      </c>
      <c r="I14" t="s">
        <v>73</v>
      </c>
      <c r="J14" s="55" t="str">
        <f>'Lgt type2'!C18</f>
        <v>Moyenne</v>
      </c>
      <c r="K14" s="2"/>
      <c r="L14" s="2"/>
    </row>
    <row r="15" spans="1:12" x14ac:dyDescent="0.3">
      <c r="A15" s="3"/>
      <c r="B15" s="6" t="s">
        <v>29</v>
      </c>
      <c r="C15" s="18">
        <v>0</v>
      </c>
      <c r="D15" s="18">
        <v>-0.25</v>
      </c>
      <c r="E15" s="18">
        <v>-0.08</v>
      </c>
      <c r="I15" t="s">
        <v>74</v>
      </c>
      <c r="J15" s="55" t="str">
        <f>'Lgt type2'!C19</f>
        <v>Non</v>
      </c>
      <c r="K15" s="2"/>
      <c r="L15" s="2"/>
    </row>
    <row r="16" spans="1:12" x14ac:dyDescent="0.3">
      <c r="A16" s="3"/>
      <c r="B16" s="15" t="s">
        <v>111</v>
      </c>
      <c r="C16" s="7" t="str">
        <f>$C$3</f>
        <v>RDC ou étage intermédiaire</v>
      </c>
      <c r="D16" s="7" t="str">
        <f>$D$3</f>
        <v>Sous toiture</v>
      </c>
      <c r="E16" s="7" t="str">
        <f>$E$3</f>
        <v>Sous toiture isolée</v>
      </c>
      <c r="I16" s="54" t="s">
        <v>75</v>
      </c>
      <c r="J16" s="56" t="str">
        <f>CONCATENATE(J14,"-",J15)</f>
        <v>Moyenne-Non</v>
      </c>
    </row>
    <row r="17" spans="1:12" x14ac:dyDescent="0.3">
      <c r="A17" s="3"/>
      <c r="B17" s="6" t="s">
        <v>31</v>
      </c>
      <c r="C17" s="18">
        <v>0</v>
      </c>
      <c r="D17" s="18">
        <v>0</v>
      </c>
      <c r="E17" s="18">
        <v>0</v>
      </c>
    </row>
    <row r="18" spans="1:12" x14ac:dyDescent="0.3">
      <c r="A18" s="3"/>
      <c r="B18" s="6" t="s">
        <v>30</v>
      </c>
      <c r="C18" s="18">
        <v>0</v>
      </c>
      <c r="D18" s="17">
        <v>-0.4</v>
      </c>
      <c r="E18" s="18">
        <v>-0.12</v>
      </c>
    </row>
    <row r="19" spans="1:12" x14ac:dyDescent="0.3">
      <c r="A19" s="3"/>
      <c r="B19" s="15" t="s">
        <v>7</v>
      </c>
      <c r="C19" s="7" t="str">
        <f>$C$3</f>
        <v>RDC ou étage intermédiaire</v>
      </c>
      <c r="D19" s="7" t="str">
        <f>$D$3</f>
        <v>Sous toiture</v>
      </c>
      <c r="E19" s="7" t="str">
        <f>$E$3</f>
        <v>Sous toiture isolée</v>
      </c>
      <c r="I19" s="1" t="s">
        <v>89</v>
      </c>
    </row>
    <row r="20" spans="1:12" x14ac:dyDescent="0.3">
      <c r="A20" s="3"/>
      <c r="B20" s="6" t="s">
        <v>8</v>
      </c>
      <c r="C20" s="18">
        <v>0.3</v>
      </c>
      <c r="D20" s="18">
        <v>0.3</v>
      </c>
      <c r="E20" s="18">
        <v>0.3</v>
      </c>
      <c r="I20" s="54" t="s">
        <v>71</v>
      </c>
      <c r="K20" s="1"/>
    </row>
    <row r="21" spans="1:12" x14ac:dyDescent="0.3">
      <c r="A21" s="3" t="s">
        <v>0</v>
      </c>
      <c r="B21" s="6" t="s">
        <v>9</v>
      </c>
      <c r="C21" s="18">
        <v>0</v>
      </c>
      <c r="D21" s="18">
        <v>0</v>
      </c>
      <c r="E21" s="18">
        <v>0</v>
      </c>
      <c r="I21" t="s">
        <v>73</v>
      </c>
      <c r="J21" s="55" t="str">
        <f>'Lgt type2'!D18</f>
        <v>Moyenne</v>
      </c>
      <c r="K21" s="54"/>
      <c r="L21" s="54"/>
    </row>
    <row r="22" spans="1:12" x14ac:dyDescent="0.3">
      <c r="A22" s="3"/>
      <c r="B22" s="6" t="s">
        <v>10</v>
      </c>
      <c r="C22" s="18">
        <v>0</v>
      </c>
      <c r="D22" s="18">
        <v>0</v>
      </c>
      <c r="E22" s="18">
        <v>0</v>
      </c>
      <c r="I22" t="s">
        <v>74</v>
      </c>
      <c r="J22" s="55" t="str">
        <f>'Lgt type2'!D19</f>
        <v>Non</v>
      </c>
    </row>
    <row r="23" spans="1:12" x14ac:dyDescent="0.3">
      <c r="A23" s="3"/>
      <c r="B23" s="6" t="s">
        <v>129</v>
      </c>
      <c r="C23" s="18">
        <v>0</v>
      </c>
      <c r="D23" s="18">
        <v>0</v>
      </c>
      <c r="E23" s="18">
        <v>0</v>
      </c>
      <c r="I23" s="54" t="s">
        <v>75</v>
      </c>
      <c r="J23" s="56" t="str">
        <f>CONCATENATE(J21,"-",J22)</f>
        <v>Moyenne-Non</v>
      </c>
    </row>
    <row r="24" spans="1:12" x14ac:dyDescent="0.3">
      <c r="A24" s="3"/>
      <c r="B24" s="15" t="s">
        <v>12</v>
      </c>
      <c r="C24" s="7" t="str">
        <f>$C$3</f>
        <v>RDC ou étage intermédiaire</v>
      </c>
      <c r="D24" s="7" t="str">
        <f>$D$3</f>
        <v>Sous toiture</v>
      </c>
      <c r="E24" s="7" t="str">
        <f>$E$3</f>
        <v>Sous toiture isolée</v>
      </c>
      <c r="I24" s="54"/>
    </row>
    <row r="25" spans="1:12" x14ac:dyDescent="0.3">
      <c r="A25" s="3" t="s">
        <v>0</v>
      </c>
      <c r="B25" s="6" t="s">
        <v>13</v>
      </c>
      <c r="C25" s="18">
        <v>0</v>
      </c>
      <c r="D25" s="18">
        <v>0</v>
      </c>
      <c r="E25" s="18">
        <v>0</v>
      </c>
    </row>
    <row r="26" spans="1:12" x14ac:dyDescent="0.3">
      <c r="A26" s="3"/>
      <c r="B26" s="6" t="s">
        <v>14</v>
      </c>
      <c r="C26" s="18">
        <v>-0.08</v>
      </c>
      <c r="D26" s="18">
        <v>-0.03</v>
      </c>
      <c r="E26" s="18">
        <v>-7.0000000000000007E-2</v>
      </c>
    </row>
    <row r="27" spans="1:12" x14ac:dyDescent="0.3">
      <c r="A27" s="3"/>
      <c r="B27" s="6" t="s">
        <v>19</v>
      </c>
      <c r="C27" s="18">
        <f>C26/2</f>
        <v>-0.04</v>
      </c>
      <c r="D27" s="18">
        <f t="shared" ref="D27:E27" si="0">D26/2</f>
        <v>-1.4999999999999999E-2</v>
      </c>
      <c r="E27" s="18">
        <f t="shared" si="0"/>
        <v>-3.5000000000000003E-2</v>
      </c>
    </row>
    <row r="28" spans="1:12" x14ac:dyDescent="0.3">
      <c r="A28" s="3"/>
      <c r="B28" s="15" t="s">
        <v>83</v>
      </c>
      <c r="C28" s="7" t="str">
        <f>$C$3</f>
        <v>RDC ou étage intermédiaire</v>
      </c>
      <c r="D28" s="7" t="str">
        <f>$D$3</f>
        <v>Sous toiture</v>
      </c>
      <c r="E28" s="7" t="str">
        <f>$E$3</f>
        <v>Sous toiture isolée</v>
      </c>
      <c r="I28" s="54"/>
      <c r="J28" s="54"/>
    </row>
    <row r="29" spans="1:12" x14ac:dyDescent="0.3">
      <c r="A29" s="71">
        <v>-0.3</v>
      </c>
      <c r="B29" s="6" t="s">
        <v>68</v>
      </c>
      <c r="C29" s="18">
        <v>-0.02</v>
      </c>
      <c r="D29" s="18">
        <v>-0.01</v>
      </c>
      <c r="E29" s="18">
        <v>-0.02</v>
      </c>
    </row>
    <row r="30" spans="1:12" x14ac:dyDescent="0.3">
      <c r="A30" s="3" t="s">
        <v>0</v>
      </c>
      <c r="B30" s="6" t="s">
        <v>16</v>
      </c>
      <c r="C30" s="18">
        <v>0</v>
      </c>
      <c r="D30" s="18">
        <v>0</v>
      </c>
      <c r="E30" s="18">
        <v>0</v>
      </c>
    </row>
    <row r="31" spans="1:12" x14ac:dyDescent="0.3">
      <c r="A31" s="72">
        <v>0.3</v>
      </c>
      <c r="B31" s="6" t="s">
        <v>131</v>
      </c>
      <c r="C31" s="18">
        <v>0.03</v>
      </c>
      <c r="D31" s="18">
        <v>0.01</v>
      </c>
      <c r="E31" s="18">
        <v>0.03</v>
      </c>
    </row>
    <row r="32" spans="1:12" x14ac:dyDescent="0.3">
      <c r="A32" s="3"/>
      <c r="B32" s="15" t="s">
        <v>11</v>
      </c>
      <c r="C32" s="7" t="str">
        <f>$C$3</f>
        <v>RDC ou étage intermédiaire</v>
      </c>
      <c r="D32" s="7" t="str">
        <f>$D$3</f>
        <v>Sous toiture</v>
      </c>
      <c r="E32" s="7" t="str">
        <f>$E$3</f>
        <v>Sous toiture isolée</v>
      </c>
    </row>
    <row r="33" spans="1:12" x14ac:dyDescent="0.3">
      <c r="A33" s="3" t="s">
        <v>0</v>
      </c>
      <c r="B33" s="6" t="s">
        <v>15</v>
      </c>
      <c r="C33" s="18">
        <v>0</v>
      </c>
      <c r="D33" s="18">
        <v>0</v>
      </c>
      <c r="E33" s="18">
        <v>0</v>
      </c>
    </row>
    <row r="34" spans="1:12" x14ac:dyDescent="0.3">
      <c r="A34" s="3"/>
      <c r="B34" s="6" t="s">
        <v>68</v>
      </c>
      <c r="C34" s="18">
        <f>C35/2</f>
        <v>-0.06</v>
      </c>
      <c r="D34" s="18">
        <f t="shared" ref="D34:E34" si="1">D35/2</f>
        <v>-2.2499999999999999E-2</v>
      </c>
      <c r="E34" s="18">
        <f t="shared" si="1"/>
        <v>-0.05</v>
      </c>
      <c r="K34" s="1"/>
      <c r="L34" s="1"/>
    </row>
    <row r="35" spans="1:12" x14ac:dyDescent="0.3">
      <c r="B35" s="6" t="s">
        <v>16</v>
      </c>
      <c r="C35" s="18">
        <f>C37/2</f>
        <v>-0.12</v>
      </c>
      <c r="D35" s="18">
        <f t="shared" ref="D35:E35" si="2">D37/2</f>
        <v>-4.4999999999999998E-2</v>
      </c>
      <c r="E35" s="18">
        <f t="shared" si="2"/>
        <v>-0.1</v>
      </c>
      <c r="J35" s="2"/>
      <c r="K35" s="2"/>
      <c r="L35" s="2"/>
    </row>
    <row r="36" spans="1:12" x14ac:dyDescent="0.3">
      <c r="A36" s="3"/>
      <c r="B36" s="6" t="s">
        <v>69</v>
      </c>
      <c r="C36" s="18">
        <f>(C35+C37)/2</f>
        <v>-0.18</v>
      </c>
      <c r="D36" s="18">
        <f t="shared" ref="D36:E36" si="3">(D35+D37)/2</f>
        <v>-6.7500000000000004E-2</v>
      </c>
      <c r="E36" s="18">
        <f t="shared" si="3"/>
        <v>-0.15000000000000002</v>
      </c>
    </row>
    <row r="37" spans="1:12" x14ac:dyDescent="0.3">
      <c r="B37" s="6" t="s">
        <v>134</v>
      </c>
      <c r="C37" s="18">
        <v>-0.24</v>
      </c>
      <c r="D37" s="18">
        <v>-0.09</v>
      </c>
      <c r="E37" s="18">
        <v>-0.2</v>
      </c>
    </row>
    <row r="38" spans="1:12" x14ac:dyDescent="0.3">
      <c r="B38" s="15" t="s">
        <v>70</v>
      </c>
      <c r="C38" s="7" t="str">
        <f>$C$3</f>
        <v>RDC ou étage intermédiaire</v>
      </c>
      <c r="D38" s="7" t="str">
        <f>$D$3</f>
        <v>Sous toiture</v>
      </c>
      <c r="E38" s="7" t="str">
        <f>$E$3</f>
        <v>Sous toiture isolée</v>
      </c>
    </row>
    <row r="39" spans="1:12" x14ac:dyDescent="0.3">
      <c r="B39" s="6" t="s">
        <v>76</v>
      </c>
      <c r="C39" s="18">
        <v>7.0000000000000007E-2</v>
      </c>
      <c r="D39" s="18">
        <v>0.03</v>
      </c>
      <c r="E39" s="18">
        <v>0.06</v>
      </c>
    </row>
    <row r="40" spans="1:12" x14ac:dyDescent="0.3">
      <c r="B40" s="6" t="s">
        <v>77</v>
      </c>
      <c r="C40" s="18">
        <v>0.01</v>
      </c>
      <c r="D40" s="18">
        <v>0.02</v>
      </c>
      <c r="E40" s="18">
        <v>0.01</v>
      </c>
    </row>
    <row r="41" spans="1:12" x14ac:dyDescent="0.3">
      <c r="B41" s="6" t="s">
        <v>78</v>
      </c>
      <c r="C41" s="18">
        <f>C39/2</f>
        <v>3.5000000000000003E-2</v>
      </c>
      <c r="D41" s="18">
        <f t="shared" ref="D41:E41" si="4">D39/2</f>
        <v>1.4999999999999999E-2</v>
      </c>
      <c r="E41" s="18">
        <f t="shared" si="4"/>
        <v>0.03</v>
      </c>
    </row>
    <row r="42" spans="1:12" x14ac:dyDescent="0.3">
      <c r="B42" s="6" t="s">
        <v>79</v>
      </c>
      <c r="C42" s="18">
        <f>(C40+C44)/2</f>
        <v>-5.0000000000000001E-3</v>
      </c>
      <c r="D42" s="18">
        <f>(D40+D44)/2</f>
        <v>1.4999999999999999E-2</v>
      </c>
      <c r="E42" s="18">
        <f>(E40+E44)/2</f>
        <v>0</v>
      </c>
    </row>
    <row r="43" spans="1:12" x14ac:dyDescent="0.3">
      <c r="B43" s="6" t="s">
        <v>80</v>
      </c>
      <c r="C43" s="18">
        <v>0</v>
      </c>
      <c r="D43" s="18">
        <v>0</v>
      </c>
      <c r="E43" s="18">
        <v>0</v>
      </c>
    </row>
    <row r="44" spans="1:12" x14ac:dyDescent="0.3">
      <c r="B44" s="6" t="s">
        <v>81</v>
      </c>
      <c r="C44" s="18">
        <v>-0.02</v>
      </c>
      <c r="D44" s="18">
        <v>0.01</v>
      </c>
      <c r="E44" s="18">
        <v>-0.01</v>
      </c>
    </row>
    <row r="45" spans="1:12" x14ac:dyDescent="0.3">
      <c r="B45" s="15" t="s">
        <v>124</v>
      </c>
      <c r="C45" s="7" t="str">
        <f>'DATA confort'!$C$3</f>
        <v>RDC ou étage intermédiaire</v>
      </c>
      <c r="D45" s="7" t="str">
        <f>'DATA confort'!$D$3</f>
        <v>Sous toiture</v>
      </c>
      <c r="E45" s="7" t="str">
        <f>'DATA confort'!$E$3</f>
        <v>Sous toiture isolée</v>
      </c>
    </row>
    <row r="46" spans="1:12" x14ac:dyDescent="0.3">
      <c r="B46" s="6" t="s">
        <v>31</v>
      </c>
      <c r="C46" s="18">
        <v>0</v>
      </c>
      <c r="D46" s="18">
        <v>0</v>
      </c>
      <c r="E46" s="18">
        <v>0</v>
      </c>
    </row>
    <row r="47" spans="1:12" x14ac:dyDescent="0.3">
      <c r="B47" s="6" t="s">
        <v>30</v>
      </c>
      <c r="C47" s="18">
        <v>-0.13</v>
      </c>
      <c r="D47" s="18">
        <v>-0.11</v>
      </c>
      <c r="E47" s="18">
        <v>-0.12</v>
      </c>
    </row>
    <row r="48" spans="1:12" x14ac:dyDescent="0.3">
      <c r="C48" s="2"/>
      <c r="D48" s="2"/>
      <c r="E48" s="2"/>
    </row>
    <row r="49" spans="1:11" ht="15" thickBot="1" x14ac:dyDescent="0.35">
      <c r="C49" s="2"/>
      <c r="D49" s="2"/>
      <c r="E49" s="2"/>
    </row>
    <row r="50" spans="1:11" x14ac:dyDescent="0.3">
      <c r="B50" s="65" t="s">
        <v>88</v>
      </c>
      <c r="C50" s="66"/>
      <c r="D50" s="67"/>
      <c r="H50" s="65" t="s">
        <v>90</v>
      </c>
      <c r="I50" s="66"/>
      <c r="J50" s="67"/>
    </row>
    <row r="51" spans="1:11" x14ac:dyDescent="0.3">
      <c r="A51" s="39" t="s">
        <v>34</v>
      </c>
      <c r="B51" s="43" t="s">
        <v>33</v>
      </c>
      <c r="C51" s="4" t="s">
        <v>116</v>
      </c>
      <c r="D51" s="44" t="s">
        <v>35</v>
      </c>
      <c r="H51" s="43" t="s">
        <v>33</v>
      </c>
      <c r="I51" s="4" t="s">
        <v>116</v>
      </c>
      <c r="J51" s="44" t="s">
        <v>35</v>
      </c>
    </row>
    <row r="52" spans="1:11" x14ac:dyDescent="0.3">
      <c r="A52" s="40" t="s">
        <v>32</v>
      </c>
      <c r="B52" s="29" t="str">
        <f>IF(OR('Lgt type2'!C10=Listes!B1,'Lgt type2'!C10=Listes!B2),C3,IF('Lgt type2'!C14=Listes!B6,'DATA clim2'!D3,'DATA clim2'!E3))</f>
        <v>RDC ou étage intermédiaire</v>
      </c>
      <c r="C52" s="16">
        <f>LOOKUP(B52,$C$3:$E$4)</f>
        <v>262</v>
      </c>
      <c r="D52" s="45" t="s">
        <v>36</v>
      </c>
      <c r="H52" s="29" t="str">
        <f>IF(OR('Lgt type2'!D10=Listes!B1,'Lgt type2'!D10=Listes!B2),C3,IF('Lgt type2'!D14=Listes!B6,'DATA clim2'!D3,'DATA clim2'!E3))</f>
        <v>RDC ou étage intermédiaire</v>
      </c>
      <c r="I52" s="16">
        <f>LOOKUP(H52,$C$3:$E$4)</f>
        <v>262</v>
      </c>
      <c r="J52" s="45" t="s">
        <v>36</v>
      </c>
    </row>
    <row r="53" spans="1:11" x14ac:dyDescent="0.3">
      <c r="A53" s="41" t="s">
        <v>117</v>
      </c>
      <c r="B53" s="101" t="str">
        <f>'Lgt type2'!C7</f>
        <v>MARTINIQUE</v>
      </c>
      <c r="C53" s="16">
        <f>C52*(1+D53)</f>
        <v>262</v>
      </c>
      <c r="D53" s="46">
        <f>INDEX($B$6:$E$11,MATCH(B53,$B$6:$B$11,0),MATCH(B52,$B$6:$E$6,0))</f>
        <v>0</v>
      </c>
      <c r="H53" s="32" t="str">
        <f>'Lgt type2'!D7</f>
        <v>MARTINIQUE</v>
      </c>
      <c r="I53" s="16">
        <f>I52*(1+J53)</f>
        <v>262</v>
      </c>
      <c r="J53" s="46">
        <f>INDEX($B$6:$E$11,MATCH(H53,$B$6:$B$11,0),MATCH(H52,$B$6:$E$6,0))</f>
        <v>0</v>
      </c>
    </row>
    <row r="54" spans="1:11" x14ac:dyDescent="0.3">
      <c r="A54" s="41" t="s">
        <v>38</v>
      </c>
      <c r="B54" s="32" t="str">
        <f>'Lgt type2'!C13</f>
        <v>Moyenne</v>
      </c>
      <c r="C54" s="16">
        <f>C53*(1+D54)</f>
        <v>262</v>
      </c>
      <c r="D54" s="46">
        <f>INDEX($B$12:$E$15,MATCH(B54,$B$12:$B$15,0),MATCH(B52,$B$12:$E$12,0))</f>
        <v>0</v>
      </c>
      <c r="H54" s="32" t="str">
        <f>'Lgt type2'!D13</f>
        <v>Moyenne</v>
      </c>
      <c r="I54" s="16">
        <f>I53*(1+J54)</f>
        <v>262</v>
      </c>
      <c r="J54" s="46">
        <f>INDEX($B$12:$E$15,MATCH(H54,$B$12:$B$15,0),MATCH(H52,$B$12:$E$12,0))</f>
        <v>0</v>
      </c>
    </row>
    <row r="55" spans="1:11" x14ac:dyDescent="0.3">
      <c r="A55" s="41" t="s">
        <v>111</v>
      </c>
      <c r="B55" s="32" t="str">
        <f>'Lgt type2'!C15</f>
        <v>Non</v>
      </c>
      <c r="C55" s="16">
        <f>C54*(1+D55)</f>
        <v>262</v>
      </c>
      <c r="D55" s="46">
        <f>INDEX($B$16:$E$18,MATCH(B55,$B$16:$B$18,0),MATCH(B52,$B$16:$E$16,0))</f>
        <v>0</v>
      </c>
      <c r="H55" s="32" t="str">
        <f>'Lgt type2'!D15</f>
        <v>Non</v>
      </c>
      <c r="I55" s="16">
        <f>I54*(1+J55)</f>
        <v>262</v>
      </c>
      <c r="J55" s="46">
        <f>INDEX($B$16:$E$18,MATCH(H55,$B$16:$B$18,0),MATCH(H52,$B$16:$E$16,0))</f>
        <v>0</v>
      </c>
    </row>
    <row r="56" spans="1:11" x14ac:dyDescent="0.3">
      <c r="A56" s="41" t="s">
        <v>18</v>
      </c>
      <c r="B56" s="32" t="str">
        <f>'Lgt type2'!C8</f>
        <v>T2</v>
      </c>
      <c r="C56" s="16">
        <f>C55*(1+D56)</f>
        <v>262</v>
      </c>
      <c r="D56" s="46">
        <f>INDEX($B$19:$E$23,MATCH(B56,$B$19:$B$23,0),MATCH(B52,$B$19:$E$19,0))</f>
        <v>0</v>
      </c>
      <c r="H56" s="32" t="str">
        <f>'Lgt type2'!D8</f>
        <v>T2</v>
      </c>
      <c r="I56" s="16">
        <f>I55*(1+J56)</f>
        <v>262</v>
      </c>
      <c r="J56" s="46">
        <f>INDEX($B$19:$E$23,MATCH(H56,$B$19:$B$23,0),MATCH(H52,$B$19:$E$19,0))</f>
        <v>0</v>
      </c>
    </row>
    <row r="57" spans="1:11" x14ac:dyDescent="0.3">
      <c r="A57" s="41" t="s">
        <v>12</v>
      </c>
      <c r="B57" s="32" t="str">
        <f>'Lgt type2'!C9</f>
        <v>Est/Ouest</v>
      </c>
      <c r="C57" s="16">
        <f t="shared" ref="C57:C59" si="5">C56*(1+D57)</f>
        <v>262</v>
      </c>
      <c r="D57" s="46">
        <f>INDEX($B$24:$E$27,MATCH(B57,$B$24:$B$27,0),MATCH(B52,$B$24:$E$24,0))</f>
        <v>0</v>
      </c>
      <c r="H57" s="32" t="str">
        <f>'Lgt type2'!D9</f>
        <v>Est/Ouest</v>
      </c>
      <c r="I57" s="16">
        <f>I56*(1+J57)</f>
        <v>262</v>
      </c>
      <c r="J57" s="46">
        <f>INDEX($B$24:$E$27,MATCH(H57,$B$24:$B$27,0),MATCH(H52,$B$24:$E$24,0))</f>
        <v>0</v>
      </c>
    </row>
    <row r="58" spans="1:11" x14ac:dyDescent="0.3">
      <c r="A58" s="41" t="s">
        <v>84</v>
      </c>
      <c r="B58" s="32" t="str">
        <f>'Lgt type2'!C16</f>
        <v>Moyenne</v>
      </c>
      <c r="C58" s="16">
        <f>C57*(1+D58)</f>
        <v>262</v>
      </c>
      <c r="D58" s="46">
        <f>INDEX($B$28:$E$31,MATCH(B58,$B$28:$B$31,0),MATCH(B52,$B$28:$E$28,0))</f>
        <v>0</v>
      </c>
      <c r="H58" s="32" t="str">
        <f>'Lgt type2'!D16</f>
        <v>Moyenne</v>
      </c>
      <c r="I58" s="16">
        <f t="shared" ref="I58" si="6">I57*(1+J58)</f>
        <v>262</v>
      </c>
      <c r="J58" s="46">
        <f>INDEX($B$28:$E$31,MATCH(H58,$B$28:$B$31,0),MATCH(H52,$B$28:$E$28,0))</f>
        <v>0</v>
      </c>
    </row>
    <row r="59" spans="1:11" x14ac:dyDescent="0.3">
      <c r="A59" s="41" t="s">
        <v>11</v>
      </c>
      <c r="B59" s="32" t="str">
        <f>'Lgt type2'!C17</f>
        <v>Moyenne</v>
      </c>
      <c r="C59" s="16">
        <f t="shared" si="5"/>
        <v>230.56</v>
      </c>
      <c r="D59" s="46">
        <f>INDEX($B$32:$E$37,MATCH(B59,$B$32:$B$37,0),MATCH(B52,$B$32:$E$32,0))</f>
        <v>-0.12</v>
      </c>
      <c r="H59" s="32" t="str">
        <f>'Lgt type2'!D17</f>
        <v>Bonne</v>
      </c>
      <c r="I59" s="16">
        <f>I58*(1+J59)</f>
        <v>214.84</v>
      </c>
      <c r="J59" s="46">
        <f>INDEX($B$32:$E$37,MATCH(H59,$B$32:$B$37,0),MATCH(H52,$B$32:$E$32,0))</f>
        <v>-0.18</v>
      </c>
    </row>
    <row r="60" spans="1:11" x14ac:dyDescent="0.3">
      <c r="A60" s="41" t="s">
        <v>82</v>
      </c>
      <c r="B60" s="32" t="str">
        <f>J16</f>
        <v>Moyenne-Non</v>
      </c>
      <c r="C60" s="16">
        <f>C59*(1+D60)</f>
        <v>238.62959999999998</v>
      </c>
      <c r="D60" s="46">
        <f>INDEX($B$38:$E$44,MATCH(B60,$B$38:$B$44,0),MATCH(B52,$B$38:$E$38,0))</f>
        <v>3.5000000000000003E-2</v>
      </c>
      <c r="H60" s="32" t="str">
        <f>J23</f>
        <v>Moyenne-Non</v>
      </c>
      <c r="I60" s="16">
        <f>I59*(1+J60)</f>
        <v>222.35939999999999</v>
      </c>
      <c r="J60" s="46">
        <f>INDEX($B$38:$E$44,MATCH(H60,$B$38:$B$44,0),MATCH(H52,$B$38:$E$38,0))</f>
        <v>3.5000000000000003E-2</v>
      </c>
    </row>
    <row r="61" spans="1:11" x14ac:dyDescent="0.3">
      <c r="A61" s="41" t="s">
        <v>124</v>
      </c>
      <c r="B61" s="32" t="str">
        <f>'Lgt type2'!C21</f>
        <v>Non</v>
      </c>
      <c r="C61" s="16">
        <f>C60*(1+D61)</f>
        <v>238.62959999999998</v>
      </c>
      <c r="D61" s="46">
        <f>INDEX($B$45:$E$47,MATCH(B61,$B$45:$B$47,0),MATCH(B52,$B$45:$E$45,0))</f>
        <v>0</v>
      </c>
      <c r="H61" s="32" t="str">
        <f>'Lgt type2'!D21</f>
        <v>Oui</v>
      </c>
      <c r="I61" s="16">
        <f>I60*(1+J61)</f>
        <v>193.45267799999999</v>
      </c>
      <c r="J61" s="46">
        <f>INDEX($B$45:$E$47,MATCH(H61,$B$45:$B$47,0),MATCH(H52,$B$45:$E$45,0))</f>
        <v>-0.13</v>
      </c>
    </row>
    <row r="62" spans="1:11" x14ac:dyDescent="0.3">
      <c r="B62" s="32" t="s">
        <v>99</v>
      </c>
      <c r="C62" s="7" t="str">
        <f>IF(C61&lt;Listes!D21,Listes!C21,IF(C61&lt;Listes!D22,Listes!C22,IF(C61&lt;Listes!D23,Listes!C23,IF(C61&lt;Listes!D24,Listes!C24,Listes!C25))))</f>
        <v>Faible</v>
      </c>
      <c r="D62" s="45">
        <f>INDEX(Listes!$C$20:$E$25,MATCH('DATA clim2'!C62,Listes!$C$20:$C$25,0),3)</f>
        <v>2</v>
      </c>
      <c r="H62" s="32" t="s">
        <v>99</v>
      </c>
      <c r="I62" s="7" t="str">
        <f>IF(I61&lt;Listes!D21,Listes!C21,IF(I61&lt;Listes!D22,Listes!C22,IF(I61&lt;Listes!D23,Listes!C23,IF(I61&lt;Listes!D24,Listes!C24,Listes!C25))))</f>
        <v>Très faible</v>
      </c>
      <c r="J62" s="45">
        <f>INDEX(Listes!$C$20:$E$25,MATCH('DATA clim2'!I62,Listes!$C$20:$C$25,0),3)</f>
        <v>1</v>
      </c>
      <c r="K62" s="1">
        <f>D62-J62</f>
        <v>1</v>
      </c>
    </row>
    <row r="63" spans="1:11" ht="15" thickBot="1" x14ac:dyDescent="0.35">
      <c r="B63" s="68" t="s">
        <v>127</v>
      </c>
      <c r="C63" s="69" t="str">
        <f>IF(C61&lt;Listes!F21,Listes!C21,IF(C61&lt;Listes!F22,Listes!C22,IF(C61&lt;Listes!F23,Listes!C23,IF(C61&lt;Listes!F24,Listes!C24,Listes!C25))))</f>
        <v>Très élevée</v>
      </c>
      <c r="D63" s="70">
        <f>INDEX(Listes!$C$20:$G$25,MATCH('DATA clim2'!C63,Listes!$C$20:$C$25,0),5)</f>
        <v>5</v>
      </c>
      <c r="H63" s="68" t="s">
        <v>127</v>
      </c>
      <c r="I63" s="69" t="str">
        <f>IF(I61&lt;Listes!F21,Listes!C21,IF(I61&lt;Listes!F22,Listes!C22,IF(I61&lt;Listes!F23,Listes!C23,IF(I61&lt;Listes!F24,Listes!C24,Listes!C25))))</f>
        <v>Elevée</v>
      </c>
      <c r="J63" s="70">
        <f>INDEX(Listes!$C$20:$G$25,MATCH('DATA clim2'!I63,Listes!$C$20:$C$25,0),5)</f>
        <v>4</v>
      </c>
      <c r="K63" s="1">
        <f>D63-J63</f>
        <v>1</v>
      </c>
    </row>
    <row r="64" spans="1:11" x14ac:dyDescent="0.3">
      <c r="C64" s="1"/>
      <c r="D64" s="1"/>
      <c r="E64" s="1"/>
    </row>
  </sheetData>
  <sheetProtection algorithmName="SHA-512" hashValue="gDfGY8GBMiU20oiD2bt1q8val1w8TCDaAEPP9GxsVrAu6zdo9fqfJPYCEGe5p87VUttuyu+8nyFByipPxKdRTw==" saltValue="iTqtn7BIOg7yDikYZmsyPg==" spinCount="100000" sheet="1" objects="1" scenarios="1"/>
  <mergeCells count="1">
    <mergeCell ref="C5:E5"/>
  </mergeCells>
  <conditionalFormatting sqref="C62:C63">
    <cfRule type="expression" dxfId="35" priority="11">
      <formula>$F$5="G"</formula>
    </cfRule>
    <cfRule type="expression" dxfId="34" priority="12">
      <formula>$F$5="F"</formula>
    </cfRule>
    <cfRule type="expression" dxfId="33" priority="13">
      <formula>$F$5="E"</formula>
    </cfRule>
    <cfRule type="expression" dxfId="32" priority="14">
      <formula>$F$5="D"</formula>
    </cfRule>
    <cfRule type="expression" dxfId="31" priority="15">
      <formula>$F$5="C"</formula>
    </cfRule>
    <cfRule type="expression" dxfId="30" priority="16">
      <formula>$F$5="B"</formula>
    </cfRule>
    <cfRule type="expression" dxfId="29" priority="17">
      <formula>$F$5="A"</formula>
    </cfRule>
  </conditionalFormatting>
  <conditionalFormatting sqref="C13:E15 K14:L15 C17:E18 C20:E23 C25:E27 C29:E31 C33:E37 C39:E44 E51">
    <cfRule type="cellIs" dxfId="28" priority="18" operator="greaterThan">
      <formula>0</formula>
    </cfRule>
  </conditionalFormatting>
  <conditionalFormatting sqref="C46:E50">
    <cfRule type="cellIs" dxfId="27" priority="8" operator="greaterThan">
      <formula>0</formula>
    </cfRule>
  </conditionalFormatting>
  <conditionalFormatting sqref="I62:I63">
    <cfRule type="expression" dxfId="26" priority="1">
      <formula>$F$5="G"</formula>
    </cfRule>
    <cfRule type="expression" dxfId="25" priority="2">
      <formula>$F$5="F"</formula>
    </cfRule>
    <cfRule type="expression" dxfId="24" priority="3">
      <formula>$F$5="E"</formula>
    </cfRule>
    <cfRule type="expression" dxfId="23" priority="4">
      <formula>$F$5="D"</formula>
    </cfRule>
    <cfRule type="expression" dxfId="22" priority="5">
      <formula>$F$5="C"</formula>
    </cfRule>
    <cfRule type="expression" dxfId="21" priority="6">
      <formula>$F$5="B"</formula>
    </cfRule>
    <cfRule type="expression" dxfId="20" priority="7">
      <formula>$F$5="A"</formula>
    </cfRule>
  </conditionalFormatting>
  <conditionalFormatting sqref="I50:J50">
    <cfRule type="cellIs" dxfId="19" priority="9" operator="greaterThan">
      <formula>0</formula>
    </cfRule>
  </conditionalFormatting>
  <conditionalFormatting sqref="J35:L35">
    <cfRule type="cellIs" dxfId="18" priority="10"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13506-F989-4080-BCAB-4F1234D6C6D6}">
  <dimension ref="A3:L64"/>
  <sheetViews>
    <sheetView topLeftCell="A22" zoomScale="85" zoomScaleNormal="85" workbookViewId="0">
      <selection activeCell="H47" sqref="H47"/>
    </sheetView>
  </sheetViews>
  <sheetFormatPr baseColWidth="10" defaultColWidth="8.88671875" defaultRowHeight="14.4" x14ac:dyDescent="0.3"/>
  <cols>
    <col min="1" max="1" width="17.5546875" customWidth="1"/>
    <col min="2" max="2" width="42.6640625" bestFit="1" customWidth="1"/>
    <col min="3" max="3" width="32.109375" bestFit="1" customWidth="1"/>
    <col min="4" max="4" width="15.6640625" customWidth="1"/>
    <col min="5" max="5" width="22.21875" bestFit="1" customWidth="1"/>
    <col min="8" max="8" width="31" bestFit="1" customWidth="1"/>
    <col min="9" max="9" width="36.5546875" customWidth="1"/>
    <col min="10" max="12" width="14.44140625" customWidth="1"/>
  </cols>
  <sheetData>
    <row r="3" spans="1:12" x14ac:dyDescent="0.3">
      <c r="B3" s="6" t="s">
        <v>113</v>
      </c>
      <c r="C3" s="4" t="s">
        <v>130</v>
      </c>
      <c r="D3" s="4" t="s">
        <v>21</v>
      </c>
      <c r="E3" s="4" t="s">
        <v>22</v>
      </c>
    </row>
    <row r="4" spans="1:12" x14ac:dyDescent="0.3">
      <c r="B4" s="6" t="s">
        <v>112</v>
      </c>
      <c r="C4" s="7">
        <v>262</v>
      </c>
      <c r="D4" s="7">
        <v>381</v>
      </c>
      <c r="E4" s="7">
        <v>286</v>
      </c>
      <c r="K4" s="1"/>
    </row>
    <row r="5" spans="1:12" x14ac:dyDescent="0.3">
      <c r="C5" s="203" t="s">
        <v>114</v>
      </c>
      <c r="D5" s="203"/>
      <c r="E5" s="203"/>
      <c r="K5" s="54"/>
      <c r="L5" s="54"/>
    </row>
    <row r="6" spans="1:12" x14ac:dyDescent="0.3">
      <c r="B6" s="15" t="s">
        <v>117</v>
      </c>
      <c r="C6" s="7" t="str">
        <f>$C$3</f>
        <v>RDC ou étage intermédiaire</v>
      </c>
      <c r="D6" s="7" t="str">
        <f>$D$3</f>
        <v>Sous toiture</v>
      </c>
      <c r="E6" s="7" t="str">
        <f>$E$3</f>
        <v>Sous toiture isolée</v>
      </c>
      <c r="K6" s="54"/>
      <c r="L6" s="54"/>
    </row>
    <row r="7" spans="1:12" x14ac:dyDescent="0.3">
      <c r="B7" s="6" t="s">
        <v>118</v>
      </c>
      <c r="C7" s="18">
        <v>0</v>
      </c>
      <c r="D7" s="18">
        <v>0</v>
      </c>
      <c r="E7" s="18">
        <v>0</v>
      </c>
      <c r="K7" s="54"/>
      <c r="L7" s="54"/>
    </row>
    <row r="8" spans="1:12" x14ac:dyDescent="0.3">
      <c r="B8" s="6" t="s">
        <v>122</v>
      </c>
      <c r="C8" s="18">
        <v>0.05</v>
      </c>
      <c r="D8" s="18">
        <v>0.05</v>
      </c>
      <c r="E8" s="18">
        <v>0.05</v>
      </c>
      <c r="K8" s="54"/>
      <c r="L8" s="54"/>
    </row>
    <row r="9" spans="1:12" x14ac:dyDescent="0.3">
      <c r="A9" s="3" t="s">
        <v>0</v>
      </c>
      <c r="B9" s="6" t="s">
        <v>119</v>
      </c>
      <c r="C9" s="18">
        <v>0</v>
      </c>
      <c r="D9" s="18">
        <v>0</v>
      </c>
      <c r="E9" s="18">
        <v>0</v>
      </c>
      <c r="K9" s="54"/>
      <c r="L9" s="54"/>
    </row>
    <row r="10" spans="1:12" x14ac:dyDescent="0.3">
      <c r="B10" s="6" t="s">
        <v>121</v>
      </c>
      <c r="C10" s="18">
        <v>0</v>
      </c>
      <c r="D10" s="18">
        <v>0</v>
      </c>
      <c r="E10" s="18">
        <v>0</v>
      </c>
      <c r="K10" s="54"/>
      <c r="L10" s="54"/>
    </row>
    <row r="11" spans="1:12" x14ac:dyDescent="0.3">
      <c r="B11" s="6" t="s">
        <v>120</v>
      </c>
      <c r="C11" s="18">
        <v>-0.39</v>
      </c>
      <c r="D11" s="18">
        <v>-0.39</v>
      </c>
      <c r="E11" s="18">
        <v>-0.39</v>
      </c>
      <c r="K11" s="54"/>
      <c r="L11" s="54"/>
    </row>
    <row r="12" spans="1:12" x14ac:dyDescent="0.3">
      <c r="A12" s="3"/>
      <c r="B12" s="15" t="s">
        <v>26</v>
      </c>
      <c r="C12" s="7" t="str">
        <f>$C$3</f>
        <v>RDC ou étage intermédiaire</v>
      </c>
      <c r="D12" s="7" t="str">
        <f>$D$3</f>
        <v>Sous toiture</v>
      </c>
      <c r="E12" s="7" t="str">
        <f>$E$3</f>
        <v>Sous toiture isolée</v>
      </c>
      <c r="I12" s="1" t="s">
        <v>88</v>
      </c>
    </row>
    <row r="13" spans="1:12" x14ac:dyDescent="0.3">
      <c r="A13" s="3" t="s">
        <v>0</v>
      </c>
      <c r="B13" s="6" t="s">
        <v>28</v>
      </c>
      <c r="C13" s="18">
        <v>0</v>
      </c>
      <c r="D13" s="18">
        <v>0</v>
      </c>
      <c r="E13" s="18">
        <v>0</v>
      </c>
      <c r="I13" s="54" t="s">
        <v>71</v>
      </c>
      <c r="K13" s="1"/>
      <c r="L13" s="1"/>
    </row>
    <row r="14" spans="1:12" x14ac:dyDescent="0.3">
      <c r="A14" s="3"/>
      <c r="B14" s="6" t="s">
        <v>16</v>
      </c>
      <c r="C14" s="18">
        <v>0</v>
      </c>
      <c r="D14" s="17">
        <v>-0.125</v>
      </c>
      <c r="E14" s="18">
        <v>-0.04</v>
      </c>
      <c r="I14" t="s">
        <v>73</v>
      </c>
      <c r="J14" s="55" t="str">
        <f>'Lgt type3'!C18</f>
        <v>Moyenne</v>
      </c>
      <c r="K14" s="2"/>
      <c r="L14" s="2"/>
    </row>
    <row r="15" spans="1:12" x14ac:dyDescent="0.3">
      <c r="A15" s="3"/>
      <c r="B15" s="6" t="s">
        <v>29</v>
      </c>
      <c r="C15" s="18">
        <v>0</v>
      </c>
      <c r="D15" s="18">
        <v>-0.25</v>
      </c>
      <c r="E15" s="18">
        <v>-0.08</v>
      </c>
      <c r="I15" t="s">
        <v>74</v>
      </c>
      <c r="J15" s="55" t="str">
        <f>'Lgt type3'!C19</f>
        <v>Non</v>
      </c>
      <c r="K15" s="2"/>
      <c r="L15" s="2"/>
    </row>
    <row r="16" spans="1:12" x14ac:dyDescent="0.3">
      <c r="A16" s="3"/>
      <c r="B16" s="15" t="s">
        <v>111</v>
      </c>
      <c r="C16" s="7" t="str">
        <f>$C$3</f>
        <v>RDC ou étage intermédiaire</v>
      </c>
      <c r="D16" s="7" t="str">
        <f>$D$3</f>
        <v>Sous toiture</v>
      </c>
      <c r="E16" s="7" t="str">
        <f>$E$3</f>
        <v>Sous toiture isolée</v>
      </c>
      <c r="I16" s="54" t="s">
        <v>75</v>
      </c>
      <c r="J16" s="56" t="str">
        <f>CONCATENATE(J14,"-",J15)</f>
        <v>Moyenne-Non</v>
      </c>
    </row>
    <row r="17" spans="1:12" x14ac:dyDescent="0.3">
      <c r="A17" s="3"/>
      <c r="B17" s="6" t="s">
        <v>31</v>
      </c>
      <c r="C17" s="18">
        <v>0</v>
      </c>
      <c r="D17" s="18">
        <v>0</v>
      </c>
      <c r="E17" s="18">
        <v>0</v>
      </c>
    </row>
    <row r="18" spans="1:12" x14ac:dyDescent="0.3">
      <c r="A18" s="3"/>
      <c r="B18" s="6" t="s">
        <v>30</v>
      </c>
      <c r="C18" s="18">
        <v>0</v>
      </c>
      <c r="D18" s="17">
        <v>-0.4</v>
      </c>
      <c r="E18" s="18">
        <v>-0.12</v>
      </c>
    </row>
    <row r="19" spans="1:12" x14ac:dyDescent="0.3">
      <c r="A19" s="3"/>
      <c r="B19" s="15" t="s">
        <v>7</v>
      </c>
      <c r="C19" s="7" t="str">
        <f>$C$3</f>
        <v>RDC ou étage intermédiaire</v>
      </c>
      <c r="D19" s="7" t="str">
        <f>$D$3</f>
        <v>Sous toiture</v>
      </c>
      <c r="E19" s="7" t="str">
        <f>$E$3</f>
        <v>Sous toiture isolée</v>
      </c>
      <c r="I19" s="1" t="s">
        <v>89</v>
      </c>
    </row>
    <row r="20" spans="1:12" x14ac:dyDescent="0.3">
      <c r="A20" s="3"/>
      <c r="B20" s="6" t="s">
        <v>8</v>
      </c>
      <c r="C20" s="18">
        <v>0.3</v>
      </c>
      <c r="D20" s="18">
        <v>0.3</v>
      </c>
      <c r="E20" s="18">
        <v>0.3</v>
      </c>
      <c r="I20" s="54" t="s">
        <v>71</v>
      </c>
      <c r="K20" s="1"/>
    </row>
    <row r="21" spans="1:12" x14ac:dyDescent="0.3">
      <c r="A21" s="3" t="s">
        <v>0</v>
      </c>
      <c r="B21" s="6" t="s">
        <v>9</v>
      </c>
      <c r="C21" s="18">
        <v>0</v>
      </c>
      <c r="D21" s="18">
        <v>0</v>
      </c>
      <c r="E21" s="18">
        <v>0</v>
      </c>
      <c r="I21" t="s">
        <v>73</v>
      </c>
      <c r="J21" s="55" t="str">
        <f>'Lgt type3'!D18</f>
        <v>Moyenne</v>
      </c>
      <c r="K21" s="54"/>
      <c r="L21" s="54"/>
    </row>
    <row r="22" spans="1:12" x14ac:dyDescent="0.3">
      <c r="A22" s="3"/>
      <c r="B22" s="6" t="s">
        <v>10</v>
      </c>
      <c r="C22" s="18">
        <v>0</v>
      </c>
      <c r="D22" s="18">
        <v>0</v>
      </c>
      <c r="E22" s="18">
        <v>0</v>
      </c>
      <c r="I22" t="s">
        <v>74</v>
      </c>
      <c r="J22" s="55" t="str">
        <f>'Lgt type3'!D19</f>
        <v>Non</v>
      </c>
    </row>
    <row r="23" spans="1:12" x14ac:dyDescent="0.3">
      <c r="A23" s="3"/>
      <c r="B23" s="6" t="s">
        <v>129</v>
      </c>
      <c r="C23" s="18">
        <v>0</v>
      </c>
      <c r="D23" s="18">
        <v>0</v>
      </c>
      <c r="E23" s="18">
        <v>0</v>
      </c>
      <c r="I23" s="54" t="s">
        <v>75</v>
      </c>
      <c r="J23" s="56" t="str">
        <f>CONCATENATE(J21,"-",J22)</f>
        <v>Moyenne-Non</v>
      </c>
    </row>
    <row r="24" spans="1:12" x14ac:dyDescent="0.3">
      <c r="A24" s="3"/>
      <c r="B24" s="15" t="s">
        <v>12</v>
      </c>
      <c r="C24" s="7" t="str">
        <f>$C$3</f>
        <v>RDC ou étage intermédiaire</v>
      </c>
      <c r="D24" s="7" t="str">
        <f>$D$3</f>
        <v>Sous toiture</v>
      </c>
      <c r="E24" s="7" t="str">
        <f>$E$3</f>
        <v>Sous toiture isolée</v>
      </c>
      <c r="I24" s="54"/>
    </row>
    <row r="25" spans="1:12" x14ac:dyDescent="0.3">
      <c r="A25" s="3" t="s">
        <v>0</v>
      </c>
      <c r="B25" s="6" t="s">
        <v>13</v>
      </c>
      <c r="C25" s="18">
        <v>0</v>
      </c>
      <c r="D25" s="18">
        <v>0</v>
      </c>
      <c r="E25" s="18">
        <v>0</v>
      </c>
    </row>
    <row r="26" spans="1:12" x14ac:dyDescent="0.3">
      <c r="A26" s="3"/>
      <c r="B26" s="6" t="s">
        <v>14</v>
      </c>
      <c r="C26" s="18">
        <v>-0.08</v>
      </c>
      <c r="D26" s="18">
        <v>-0.03</v>
      </c>
      <c r="E26" s="18">
        <v>-7.0000000000000007E-2</v>
      </c>
    </row>
    <row r="27" spans="1:12" x14ac:dyDescent="0.3">
      <c r="A27" s="3"/>
      <c r="B27" s="6" t="s">
        <v>19</v>
      </c>
      <c r="C27" s="18">
        <f>C26/2</f>
        <v>-0.04</v>
      </c>
      <c r="D27" s="18">
        <f t="shared" ref="D27:E27" si="0">D26/2</f>
        <v>-1.4999999999999999E-2</v>
      </c>
      <c r="E27" s="18">
        <f t="shared" si="0"/>
        <v>-3.5000000000000003E-2</v>
      </c>
    </row>
    <row r="28" spans="1:12" x14ac:dyDescent="0.3">
      <c r="A28" s="3"/>
      <c r="B28" s="15" t="s">
        <v>83</v>
      </c>
      <c r="C28" s="7" t="str">
        <f>$C$3</f>
        <v>RDC ou étage intermédiaire</v>
      </c>
      <c r="D28" s="7" t="str">
        <f>$D$3</f>
        <v>Sous toiture</v>
      </c>
      <c r="E28" s="7" t="str">
        <f>$E$3</f>
        <v>Sous toiture isolée</v>
      </c>
      <c r="I28" s="54"/>
      <c r="J28" s="54"/>
    </row>
    <row r="29" spans="1:12" x14ac:dyDescent="0.3">
      <c r="A29" s="71">
        <v>-0.3</v>
      </c>
      <c r="B29" s="6" t="s">
        <v>68</v>
      </c>
      <c r="C29" s="18">
        <v>-0.02</v>
      </c>
      <c r="D29" s="18">
        <v>-0.01</v>
      </c>
      <c r="E29" s="18">
        <v>-0.02</v>
      </c>
    </row>
    <row r="30" spans="1:12" x14ac:dyDescent="0.3">
      <c r="A30" s="3" t="s">
        <v>0</v>
      </c>
      <c r="B30" s="6" t="s">
        <v>16</v>
      </c>
      <c r="C30" s="18">
        <v>0</v>
      </c>
      <c r="D30" s="18">
        <v>0</v>
      </c>
      <c r="E30" s="18">
        <v>0</v>
      </c>
    </row>
    <row r="31" spans="1:12" x14ac:dyDescent="0.3">
      <c r="A31" s="72">
        <v>0.3</v>
      </c>
      <c r="B31" s="6" t="s">
        <v>131</v>
      </c>
      <c r="C31" s="18">
        <v>0.03</v>
      </c>
      <c r="D31" s="18">
        <v>0.01</v>
      </c>
      <c r="E31" s="18">
        <v>0.03</v>
      </c>
    </row>
    <row r="32" spans="1:12" x14ac:dyDescent="0.3">
      <c r="A32" s="3"/>
      <c r="B32" s="15" t="s">
        <v>11</v>
      </c>
      <c r="C32" s="7" t="str">
        <f>$C$3</f>
        <v>RDC ou étage intermédiaire</v>
      </c>
      <c r="D32" s="7" t="str">
        <f>$D$3</f>
        <v>Sous toiture</v>
      </c>
      <c r="E32" s="7" t="str">
        <f>$E$3</f>
        <v>Sous toiture isolée</v>
      </c>
    </row>
    <row r="33" spans="1:12" x14ac:dyDescent="0.3">
      <c r="A33" s="3" t="s">
        <v>0</v>
      </c>
      <c r="B33" s="6" t="s">
        <v>15</v>
      </c>
      <c r="C33" s="18">
        <v>0</v>
      </c>
      <c r="D33" s="18">
        <v>0</v>
      </c>
      <c r="E33" s="18">
        <v>0</v>
      </c>
    </row>
    <row r="34" spans="1:12" x14ac:dyDescent="0.3">
      <c r="A34" s="3"/>
      <c r="B34" s="6" t="s">
        <v>68</v>
      </c>
      <c r="C34" s="18">
        <f>C35/2</f>
        <v>-0.06</v>
      </c>
      <c r="D34" s="18">
        <f t="shared" ref="D34:E34" si="1">D35/2</f>
        <v>-2.2499999999999999E-2</v>
      </c>
      <c r="E34" s="18">
        <f t="shared" si="1"/>
        <v>-0.05</v>
      </c>
      <c r="K34" s="1"/>
      <c r="L34" s="1"/>
    </row>
    <row r="35" spans="1:12" x14ac:dyDescent="0.3">
      <c r="B35" s="6" t="s">
        <v>16</v>
      </c>
      <c r="C35" s="18">
        <f>C37/2</f>
        <v>-0.12</v>
      </c>
      <c r="D35" s="18">
        <f t="shared" ref="D35:E35" si="2">D37/2</f>
        <v>-4.4999999999999998E-2</v>
      </c>
      <c r="E35" s="18">
        <f t="shared" si="2"/>
        <v>-0.1</v>
      </c>
      <c r="J35" s="2"/>
      <c r="K35" s="2"/>
      <c r="L35" s="2"/>
    </row>
    <row r="36" spans="1:12" x14ac:dyDescent="0.3">
      <c r="A36" s="3"/>
      <c r="B36" s="6" t="s">
        <v>69</v>
      </c>
      <c r="C36" s="18">
        <f>(C35+C37)/2</f>
        <v>-0.18</v>
      </c>
      <c r="D36" s="18">
        <f t="shared" ref="D36:E36" si="3">(D35+D37)/2</f>
        <v>-6.7500000000000004E-2</v>
      </c>
      <c r="E36" s="18">
        <f t="shared" si="3"/>
        <v>-0.15000000000000002</v>
      </c>
    </row>
    <row r="37" spans="1:12" x14ac:dyDescent="0.3">
      <c r="B37" s="6" t="s">
        <v>134</v>
      </c>
      <c r="C37" s="18">
        <v>-0.24</v>
      </c>
      <c r="D37" s="18">
        <v>-0.09</v>
      </c>
      <c r="E37" s="18">
        <v>-0.2</v>
      </c>
    </row>
    <row r="38" spans="1:12" x14ac:dyDescent="0.3">
      <c r="B38" s="15" t="s">
        <v>70</v>
      </c>
      <c r="C38" s="7" t="str">
        <f>$C$3</f>
        <v>RDC ou étage intermédiaire</v>
      </c>
      <c r="D38" s="7" t="str">
        <f>$D$3</f>
        <v>Sous toiture</v>
      </c>
      <c r="E38" s="7" t="str">
        <f>$E$3</f>
        <v>Sous toiture isolée</v>
      </c>
    </row>
    <row r="39" spans="1:12" x14ac:dyDescent="0.3">
      <c r="B39" s="6" t="s">
        <v>76</v>
      </c>
      <c r="C39" s="18">
        <v>7.0000000000000007E-2</v>
      </c>
      <c r="D39" s="18">
        <v>0.03</v>
      </c>
      <c r="E39" s="18">
        <v>0.06</v>
      </c>
    </row>
    <row r="40" spans="1:12" x14ac:dyDescent="0.3">
      <c r="B40" s="6" t="s">
        <v>77</v>
      </c>
      <c r="C40" s="18">
        <v>0.01</v>
      </c>
      <c r="D40" s="18">
        <v>0.02</v>
      </c>
      <c r="E40" s="18">
        <v>0.01</v>
      </c>
    </row>
    <row r="41" spans="1:12" x14ac:dyDescent="0.3">
      <c r="B41" s="6" t="s">
        <v>78</v>
      </c>
      <c r="C41" s="18">
        <f>C39/2</f>
        <v>3.5000000000000003E-2</v>
      </c>
      <c r="D41" s="18">
        <f t="shared" ref="D41:E41" si="4">D39/2</f>
        <v>1.4999999999999999E-2</v>
      </c>
      <c r="E41" s="18">
        <f t="shared" si="4"/>
        <v>0.03</v>
      </c>
    </row>
    <row r="42" spans="1:12" x14ac:dyDescent="0.3">
      <c r="B42" s="6" t="s">
        <v>79</v>
      </c>
      <c r="C42" s="18">
        <f>(C40+C44)/2</f>
        <v>-5.0000000000000001E-3</v>
      </c>
      <c r="D42" s="18">
        <f>(D40+D44)/2</f>
        <v>1.4999999999999999E-2</v>
      </c>
      <c r="E42" s="18">
        <f>(E40+E44)/2</f>
        <v>0</v>
      </c>
    </row>
    <row r="43" spans="1:12" x14ac:dyDescent="0.3">
      <c r="B43" s="6" t="s">
        <v>80</v>
      </c>
      <c r="C43" s="18">
        <v>0</v>
      </c>
      <c r="D43" s="18">
        <v>0</v>
      </c>
      <c r="E43" s="18">
        <v>0</v>
      </c>
    </row>
    <row r="44" spans="1:12" x14ac:dyDescent="0.3">
      <c r="B44" s="6" t="s">
        <v>81</v>
      </c>
      <c r="C44" s="18">
        <v>-0.02</v>
      </c>
      <c r="D44" s="18">
        <v>0.01</v>
      </c>
      <c r="E44" s="18">
        <v>-0.01</v>
      </c>
    </row>
    <row r="45" spans="1:12" x14ac:dyDescent="0.3">
      <c r="B45" s="15" t="s">
        <v>124</v>
      </c>
      <c r="C45" s="7" t="str">
        <f>'DATA confort'!$C$3</f>
        <v>RDC ou étage intermédiaire</v>
      </c>
      <c r="D45" s="7" t="str">
        <f>'DATA confort'!$D$3</f>
        <v>Sous toiture</v>
      </c>
      <c r="E45" s="7" t="str">
        <f>'DATA confort'!$E$3</f>
        <v>Sous toiture isolée</v>
      </c>
    </row>
    <row r="46" spans="1:12" x14ac:dyDescent="0.3">
      <c r="B46" s="6" t="s">
        <v>31</v>
      </c>
      <c r="C46" s="18">
        <v>0</v>
      </c>
      <c r="D46" s="18">
        <v>0</v>
      </c>
      <c r="E46" s="18">
        <v>0</v>
      </c>
    </row>
    <row r="47" spans="1:12" x14ac:dyDescent="0.3">
      <c r="B47" s="6" t="s">
        <v>30</v>
      </c>
      <c r="C47" s="18">
        <v>-0.13</v>
      </c>
      <c r="D47" s="18">
        <v>-0.11</v>
      </c>
      <c r="E47" s="18">
        <v>-0.12</v>
      </c>
    </row>
    <row r="48" spans="1:12" x14ac:dyDescent="0.3">
      <c r="C48" s="2"/>
      <c r="D48" s="2"/>
      <c r="E48" s="2"/>
    </row>
    <row r="49" spans="1:11" ht="15" thickBot="1" x14ac:dyDescent="0.35">
      <c r="C49" s="2"/>
      <c r="D49" s="2"/>
      <c r="E49" s="2"/>
    </row>
    <row r="50" spans="1:11" x14ac:dyDescent="0.3">
      <c r="B50" s="65" t="s">
        <v>88</v>
      </c>
      <c r="C50" s="66"/>
      <c r="D50" s="67"/>
      <c r="H50" s="65" t="s">
        <v>90</v>
      </c>
      <c r="I50" s="66"/>
      <c r="J50" s="67"/>
    </row>
    <row r="51" spans="1:11" x14ac:dyDescent="0.3">
      <c r="A51" s="39" t="s">
        <v>34</v>
      </c>
      <c r="B51" s="43" t="s">
        <v>33</v>
      </c>
      <c r="C51" s="4" t="s">
        <v>116</v>
      </c>
      <c r="D51" s="44" t="s">
        <v>35</v>
      </c>
      <c r="H51" s="43" t="s">
        <v>33</v>
      </c>
      <c r="I51" s="4" t="s">
        <v>116</v>
      </c>
      <c r="J51" s="44" t="s">
        <v>35</v>
      </c>
    </row>
    <row r="52" spans="1:11" x14ac:dyDescent="0.3">
      <c r="A52" s="40" t="s">
        <v>32</v>
      </c>
      <c r="B52" s="29" t="str">
        <f>IF(OR('Lgt type3'!C10=Listes!B1,'Lgt type3'!C10=Listes!B2),C3,IF('Lgt type3'!C14=Listes!B6,'DATA clim3'!D3,'DATA clim3'!E3))</f>
        <v>Sous toiture</v>
      </c>
      <c r="C52" s="16">
        <f>LOOKUP(B52,$C$3:$E$4)</f>
        <v>381</v>
      </c>
      <c r="D52" s="45" t="s">
        <v>36</v>
      </c>
      <c r="H52" s="29" t="str">
        <f>IF(OR('Lgt type3'!D10=Listes!B1,'Lgt type3'!D10=Listes!B2),C3,IF('Lgt type3'!D14=Listes!B6,'DATA clim3'!D3,'DATA clim3'!E3))</f>
        <v>Sous toiture isolée</v>
      </c>
      <c r="I52" s="16">
        <f>LOOKUP(H52,$C$3:$E$4)</f>
        <v>286</v>
      </c>
      <c r="J52" s="45" t="s">
        <v>36</v>
      </c>
    </row>
    <row r="53" spans="1:11" x14ac:dyDescent="0.3">
      <c r="A53" s="41" t="s">
        <v>117</v>
      </c>
      <c r="B53" s="101" t="str">
        <f>'Lgt type3'!C7</f>
        <v>MARTINIQUE</v>
      </c>
      <c r="C53" s="16">
        <f>C52*(1+D53)</f>
        <v>381</v>
      </c>
      <c r="D53" s="46">
        <f>INDEX($B$6:$E$11,MATCH(B53,$B$6:$B$11,0),MATCH(B52,$B$6:$E$6,0))</f>
        <v>0</v>
      </c>
      <c r="H53" s="32" t="str">
        <f>'Lgt type3'!D7</f>
        <v>MARTINIQUE</v>
      </c>
      <c r="I53" s="16">
        <f>I52*(1+J53)</f>
        <v>286</v>
      </c>
      <c r="J53" s="46">
        <f>INDEX($B$6:$E$11,MATCH(H53,$B$6:$B$11,0),MATCH(H52,$B$6:$E$6,0))</f>
        <v>0</v>
      </c>
    </row>
    <row r="54" spans="1:11" x14ac:dyDescent="0.3">
      <c r="A54" s="41" t="s">
        <v>38</v>
      </c>
      <c r="B54" s="32" t="str">
        <f>'Lgt type3'!C13</f>
        <v>Moyenne</v>
      </c>
      <c r="C54" s="16">
        <f>C53*(1+D54)</f>
        <v>333.375</v>
      </c>
      <c r="D54" s="46">
        <f>INDEX($B$12:$E$15,MATCH(B54,$B$12:$B$15,0),MATCH(B52,$B$12:$E$12,0))</f>
        <v>-0.125</v>
      </c>
      <c r="H54" s="32" t="str">
        <f>'Lgt type3'!D13</f>
        <v>Moyenne</v>
      </c>
      <c r="I54" s="16">
        <f>I53*(1+J54)</f>
        <v>274.56</v>
      </c>
      <c r="J54" s="46">
        <f>INDEX($B$12:$E$15,MATCH(H54,$B$12:$B$15,0),MATCH(H52,$B$12:$E$12,0))</f>
        <v>-0.04</v>
      </c>
    </row>
    <row r="55" spans="1:11" x14ac:dyDescent="0.3">
      <c r="A55" s="41" t="s">
        <v>111</v>
      </c>
      <c r="B55" s="32" t="str">
        <f>'Lgt type3'!C15</f>
        <v>Non</v>
      </c>
      <c r="C55" s="16">
        <f>C54*(1+D55)</f>
        <v>333.375</v>
      </c>
      <c r="D55" s="46">
        <f>INDEX($B$16:$E$18,MATCH(B55,$B$16:$B$18,0),MATCH(B52,$B$16:$E$16,0))</f>
        <v>0</v>
      </c>
      <c r="H55" s="32" t="str">
        <f>'Lgt type3'!D15</f>
        <v>Non</v>
      </c>
      <c r="I55" s="16">
        <f>I54*(1+J55)</f>
        <v>274.56</v>
      </c>
      <c r="J55" s="46">
        <f>INDEX($B$16:$E$18,MATCH(H55,$B$16:$B$18,0),MATCH(H52,$B$16:$E$16,0))</f>
        <v>0</v>
      </c>
    </row>
    <row r="56" spans="1:11" x14ac:dyDescent="0.3">
      <c r="A56" s="41" t="s">
        <v>18</v>
      </c>
      <c r="B56" s="32" t="str">
        <f>'Lgt type3'!C8</f>
        <v>T3</v>
      </c>
      <c r="C56" s="16">
        <f>C55*(1+D56)</f>
        <v>333.375</v>
      </c>
      <c r="D56" s="46">
        <f>INDEX($B$19:$E$23,MATCH(B56,$B$19:$B$23,0),MATCH(B52,$B$19:$E$19,0))</f>
        <v>0</v>
      </c>
      <c r="H56" s="32" t="str">
        <f>'Lgt type3'!D8</f>
        <v>T3</v>
      </c>
      <c r="I56" s="16">
        <f>I55*(1+J56)</f>
        <v>274.56</v>
      </c>
      <c r="J56" s="46">
        <f>INDEX($B$19:$E$23,MATCH(H56,$B$19:$B$23,0),MATCH(H52,$B$19:$E$19,0))</f>
        <v>0</v>
      </c>
    </row>
    <row r="57" spans="1:11" x14ac:dyDescent="0.3">
      <c r="A57" s="41" t="s">
        <v>12</v>
      </c>
      <c r="B57" s="32" t="str">
        <f>'Lgt type3'!C9</f>
        <v>Nord/Sud</v>
      </c>
      <c r="C57" s="16">
        <f t="shared" ref="C57:C59" si="5">C56*(1+D57)</f>
        <v>323.37374999999997</v>
      </c>
      <c r="D57" s="46">
        <f>INDEX($B$24:$E$27,MATCH(B57,$B$24:$B$27,0),MATCH(B52,$B$24:$E$24,0))</f>
        <v>-0.03</v>
      </c>
      <c r="H57" s="32" t="str">
        <f>'Lgt type3'!D9</f>
        <v>Nord/Sud</v>
      </c>
      <c r="I57" s="16">
        <f>I56*(1+J57)</f>
        <v>255.34079999999997</v>
      </c>
      <c r="J57" s="46">
        <f>INDEX($B$24:$E$27,MATCH(H57,$B$24:$B$27,0),MATCH(H52,$B$24:$E$24,0))</f>
        <v>-7.0000000000000007E-2</v>
      </c>
    </row>
    <row r="58" spans="1:11" x14ac:dyDescent="0.3">
      <c r="A58" s="41" t="s">
        <v>84</v>
      </c>
      <c r="B58" s="32" t="str">
        <f>'Lgt type3'!C16</f>
        <v>Moyenne</v>
      </c>
      <c r="C58" s="16">
        <f>C57*(1+D58)</f>
        <v>323.37374999999997</v>
      </c>
      <c r="D58" s="46">
        <f>INDEX($B$28:$E$31,MATCH(B58,$B$28:$B$31,0),MATCH(B52,$B$28:$E$28,0))</f>
        <v>0</v>
      </c>
      <c r="H58" s="32" t="str">
        <f>'Lgt type3'!D16</f>
        <v>Moyenne</v>
      </c>
      <c r="I58" s="16">
        <f t="shared" ref="I58" si="6">I57*(1+J58)</f>
        <v>255.34079999999997</v>
      </c>
      <c r="J58" s="46">
        <f>INDEX($B$28:$E$31,MATCH(H58,$B$28:$B$31,0),MATCH(H52,$B$28:$E$28,0))</f>
        <v>0</v>
      </c>
    </row>
    <row r="59" spans="1:11" x14ac:dyDescent="0.3">
      <c r="A59" s="41" t="s">
        <v>11</v>
      </c>
      <c r="B59" s="32" t="str">
        <f>'Lgt type3'!C17</f>
        <v>Moyenne</v>
      </c>
      <c r="C59" s="16">
        <f t="shared" si="5"/>
        <v>308.82193124999998</v>
      </c>
      <c r="D59" s="46">
        <f>INDEX($B$32:$E$37,MATCH(B59,$B$32:$B$37,0),MATCH(B52,$B$32:$E$32,0))</f>
        <v>-4.4999999999999998E-2</v>
      </c>
      <c r="H59" s="32" t="str">
        <f>'Lgt type3'!D17</f>
        <v>Bonne</v>
      </c>
      <c r="I59" s="16">
        <f>I58*(1+J59)</f>
        <v>217.03967999999998</v>
      </c>
      <c r="J59" s="46">
        <f>INDEX($B$32:$E$37,MATCH(H59,$B$32:$B$37,0),MATCH(H52,$B$32:$E$32,0))</f>
        <v>-0.15000000000000002</v>
      </c>
    </row>
    <row r="60" spans="1:11" x14ac:dyDescent="0.3">
      <c r="A60" s="41" t="s">
        <v>82</v>
      </c>
      <c r="B60" s="32" t="str">
        <f>J16</f>
        <v>Moyenne-Non</v>
      </c>
      <c r="C60" s="16">
        <f>C59*(1+D60)</f>
        <v>313.45426021874994</v>
      </c>
      <c r="D60" s="46">
        <f>INDEX($B$38:$E$44,MATCH(B60,$B$38:$B$44,0),MATCH(B52,$B$38:$E$38,0))</f>
        <v>1.4999999999999999E-2</v>
      </c>
      <c r="H60" s="32" t="str">
        <f>J23</f>
        <v>Moyenne-Non</v>
      </c>
      <c r="I60" s="16">
        <f>I59*(1+J60)</f>
        <v>223.55087039999998</v>
      </c>
      <c r="J60" s="46">
        <f>INDEX($B$38:$E$44,MATCH(H60,$B$38:$B$44,0),MATCH(H52,$B$38:$E$38,0))</f>
        <v>0.03</v>
      </c>
    </row>
    <row r="61" spans="1:11" x14ac:dyDescent="0.3">
      <c r="A61" s="41" t="s">
        <v>124</v>
      </c>
      <c r="B61" s="32" t="str">
        <f>'Lgt type3'!C21</f>
        <v>Non</v>
      </c>
      <c r="C61" s="16">
        <f>C60*(1+D61)</f>
        <v>313.45426021874994</v>
      </c>
      <c r="D61" s="46">
        <f>INDEX($B$45:$E$47,MATCH(B61,$B$45:$B$47,0),MATCH(B52,$B$45:$E$45,0))</f>
        <v>0</v>
      </c>
      <c r="H61" s="32" t="str">
        <f>'Lgt type3'!D21</f>
        <v>Oui</v>
      </c>
      <c r="I61" s="16">
        <f>I60*(1+J61)</f>
        <v>196.72476595199998</v>
      </c>
      <c r="J61" s="46">
        <f>INDEX($B$45:$E$47,MATCH(H61,$B$45:$B$47,0),MATCH(H52,$B$45:$E$45,0))</f>
        <v>-0.12</v>
      </c>
    </row>
    <row r="62" spans="1:11" x14ac:dyDescent="0.3">
      <c r="B62" s="32" t="s">
        <v>99</v>
      </c>
      <c r="C62" s="7" t="str">
        <f>IF(C61&lt;Listes!D21,Listes!C21,IF(C61&lt;Listes!D22,Listes!C22,IF(C61&lt;Listes!D23,Listes!C23,IF(C61&lt;Listes!D24,Listes!C24,Listes!C25))))</f>
        <v>Moyenne</v>
      </c>
      <c r="D62" s="45">
        <f>INDEX(Listes!$C$20:$E$25,MATCH('DATA clim3'!C62,Listes!$C$20:$C$25,0),3)</f>
        <v>3</v>
      </c>
      <c r="H62" s="32" t="s">
        <v>99</v>
      </c>
      <c r="I62" s="7" t="str">
        <f>IF(I61&lt;Listes!D21,Listes!C21,IF(I61&lt;Listes!D22,Listes!C22,IF(I61&lt;Listes!D23,Listes!C23,IF(I61&lt;Listes!D24,Listes!C24,Listes!C25))))</f>
        <v>Très faible</v>
      </c>
      <c r="J62" s="45">
        <f>INDEX(Listes!$C$20:$E$25,MATCH('DATA clim3'!I62,Listes!$C$20:$C$25,0),3)</f>
        <v>1</v>
      </c>
      <c r="K62" s="1">
        <f>D62-J62</f>
        <v>2</v>
      </c>
    </row>
    <row r="63" spans="1:11" ht="15" thickBot="1" x14ac:dyDescent="0.35">
      <c r="B63" s="68" t="s">
        <v>127</v>
      </c>
      <c r="C63" s="69" t="str">
        <f>IF(C61&lt;Listes!F21,Listes!C21,IF(C61&lt;Listes!F22,Listes!C22,IF(C61&lt;Listes!F23,Listes!C23,IF(C61&lt;Listes!F24,Listes!C24,Listes!C25))))</f>
        <v>Très élevée</v>
      </c>
      <c r="D63" s="70">
        <f>INDEX(Listes!$C$20:$G$25,MATCH('DATA clim3'!C63,Listes!$C$20:$C$25,0),5)</f>
        <v>5</v>
      </c>
      <c r="H63" s="68" t="s">
        <v>127</v>
      </c>
      <c r="I63" s="69" t="str">
        <f>IF(I61&lt;Listes!F21,Listes!C21,IF(I61&lt;Listes!F22,Listes!C22,IF(I61&lt;Listes!F23,Listes!C23,IF(I61&lt;Listes!F24,Listes!C24,Listes!C25))))</f>
        <v>Elevée</v>
      </c>
      <c r="J63" s="70">
        <f>INDEX(Listes!$C$20:$G$25,MATCH('DATA clim3'!I63,Listes!$C$20:$C$25,0),5)</f>
        <v>4</v>
      </c>
      <c r="K63" s="1">
        <f>D63-J63</f>
        <v>1</v>
      </c>
    </row>
    <row r="64" spans="1:11" x14ac:dyDescent="0.3">
      <c r="C64" s="1"/>
      <c r="D64" s="1"/>
      <c r="E64" s="1"/>
    </row>
  </sheetData>
  <sheetProtection algorithmName="SHA-512" hashValue="X6b7oILc8MRoBRx1XjcgzrLI3T2izxMGAN5QtqhdRbJXWrlpDswuxVgOOL1+3P5iFSejyuRYoRcHkVtgUUEb9w==" saltValue="sJhwmpAU0wpl2yDPX9moKw==" spinCount="100000" sheet="1" objects="1" scenarios="1"/>
  <mergeCells count="1">
    <mergeCell ref="C5:E5"/>
  </mergeCells>
  <conditionalFormatting sqref="C62:C63">
    <cfRule type="expression" dxfId="17" priority="11">
      <formula>$F$5="G"</formula>
    </cfRule>
    <cfRule type="expression" dxfId="16" priority="12">
      <formula>$F$5="F"</formula>
    </cfRule>
    <cfRule type="expression" dxfId="15" priority="13">
      <formula>$F$5="E"</formula>
    </cfRule>
    <cfRule type="expression" dxfId="14" priority="14">
      <formula>$F$5="D"</formula>
    </cfRule>
    <cfRule type="expression" dxfId="13" priority="15">
      <formula>$F$5="C"</formula>
    </cfRule>
    <cfRule type="expression" dxfId="12" priority="16">
      <formula>$F$5="B"</formula>
    </cfRule>
    <cfRule type="expression" dxfId="11" priority="17">
      <formula>$F$5="A"</formula>
    </cfRule>
  </conditionalFormatting>
  <conditionalFormatting sqref="C13:E15 K14:L15 C17:E18 C20:E23 C25:E27 C29:E31 C33:E37 C39:E44 E51">
    <cfRule type="cellIs" dxfId="10" priority="18" operator="greaterThan">
      <formula>0</formula>
    </cfRule>
  </conditionalFormatting>
  <conditionalFormatting sqref="C46:E50">
    <cfRule type="cellIs" dxfId="9" priority="8" operator="greaterThan">
      <formula>0</formula>
    </cfRule>
  </conditionalFormatting>
  <conditionalFormatting sqref="I62:I63">
    <cfRule type="expression" dxfId="8" priority="1">
      <formula>$F$5="G"</formula>
    </cfRule>
    <cfRule type="expression" dxfId="7" priority="2">
      <formula>$F$5="F"</formula>
    </cfRule>
    <cfRule type="expression" dxfId="6" priority="3">
      <formula>$F$5="E"</formula>
    </cfRule>
    <cfRule type="expression" dxfId="5" priority="4">
      <formula>$F$5="D"</formula>
    </cfRule>
    <cfRule type="expression" dxfId="4" priority="5">
      <formula>$F$5="C"</formula>
    </cfRule>
    <cfRule type="expression" dxfId="3" priority="6">
      <formula>$F$5="B"</formula>
    </cfRule>
    <cfRule type="expression" dxfId="2" priority="7">
      <formula>$F$5="A"</formula>
    </cfRule>
  </conditionalFormatting>
  <conditionalFormatting sqref="I50:J50">
    <cfRule type="cellIs" dxfId="1" priority="9" operator="greaterThan">
      <formula>0</formula>
    </cfRule>
  </conditionalFormatting>
  <conditionalFormatting sqref="J35:L35">
    <cfRule type="cellIs" dxfId="0" priority="10"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09FBA-FE73-42A2-A2F7-07433FBAACDE}">
  <dimension ref="B1:H33"/>
  <sheetViews>
    <sheetView workbookViewId="0">
      <selection activeCell="J6" sqref="J6"/>
    </sheetView>
  </sheetViews>
  <sheetFormatPr baseColWidth="10" defaultRowHeight="14.4" x14ac:dyDescent="0.3"/>
  <cols>
    <col min="3" max="3" width="14.33203125" customWidth="1"/>
    <col min="4" max="4" width="13" customWidth="1"/>
    <col min="6" max="6" width="13.6640625" customWidth="1"/>
  </cols>
  <sheetData>
    <row r="1" spans="2:8" x14ac:dyDescent="0.3">
      <c r="B1" t="s">
        <v>149</v>
      </c>
    </row>
    <row r="2" spans="2:8" x14ac:dyDescent="0.3">
      <c r="B2" t="s">
        <v>148</v>
      </c>
      <c r="E2" s="6" t="s">
        <v>28</v>
      </c>
      <c r="H2" t="s">
        <v>223</v>
      </c>
    </row>
    <row r="3" spans="2:8" x14ac:dyDescent="0.3">
      <c r="B3" t="s">
        <v>21</v>
      </c>
      <c r="E3" s="6" t="s">
        <v>16</v>
      </c>
      <c r="H3" t="s">
        <v>224</v>
      </c>
    </row>
    <row r="4" spans="2:8" x14ac:dyDescent="0.3">
      <c r="E4" s="6" t="s">
        <v>29</v>
      </c>
      <c r="H4" t="s">
        <v>225</v>
      </c>
    </row>
    <row r="5" spans="2:8" x14ac:dyDescent="0.3">
      <c r="B5" t="s">
        <v>30</v>
      </c>
      <c r="H5" t="s">
        <v>226</v>
      </c>
    </row>
    <row r="6" spans="2:8" x14ac:dyDescent="0.3">
      <c r="B6" t="s">
        <v>31</v>
      </c>
      <c r="H6" t="s">
        <v>227</v>
      </c>
    </row>
    <row r="10" spans="2:8" x14ac:dyDescent="0.3">
      <c r="C10" s="4" t="s">
        <v>41</v>
      </c>
      <c r="D10" s="4" t="s">
        <v>43</v>
      </c>
      <c r="E10" s="4" t="s">
        <v>42</v>
      </c>
      <c r="F10" s="4" t="s">
        <v>87</v>
      </c>
    </row>
    <row r="11" spans="2:8" x14ac:dyDescent="0.3">
      <c r="C11" s="5" t="s">
        <v>45</v>
      </c>
      <c r="D11" s="7">
        <v>1.5</v>
      </c>
      <c r="E11" s="6" t="s">
        <v>44</v>
      </c>
      <c r="F11" s="7">
        <v>1</v>
      </c>
    </row>
    <row r="12" spans="2:8" x14ac:dyDescent="0.3">
      <c r="C12" s="8" t="s">
        <v>47</v>
      </c>
      <c r="D12" s="7">
        <v>2</v>
      </c>
      <c r="E12" s="6" t="s">
        <v>46</v>
      </c>
      <c r="F12" s="7">
        <v>2</v>
      </c>
    </row>
    <row r="13" spans="2:8" x14ac:dyDescent="0.3">
      <c r="C13" s="9" t="s">
        <v>49</v>
      </c>
      <c r="D13" s="7">
        <v>2.5</v>
      </c>
      <c r="E13" s="6" t="s">
        <v>48</v>
      </c>
      <c r="F13" s="7">
        <v>3</v>
      </c>
    </row>
    <row r="14" spans="2:8" x14ac:dyDescent="0.3">
      <c r="C14" s="10" t="s">
        <v>51</v>
      </c>
      <c r="D14" s="7">
        <v>3</v>
      </c>
      <c r="E14" s="6" t="s">
        <v>50</v>
      </c>
      <c r="F14" s="7">
        <v>4</v>
      </c>
    </row>
    <row r="15" spans="2:8" x14ac:dyDescent="0.3">
      <c r="C15" s="11" t="s">
        <v>52</v>
      </c>
      <c r="D15" s="7">
        <v>3.5</v>
      </c>
      <c r="E15" s="6" t="s">
        <v>50</v>
      </c>
      <c r="F15" s="7">
        <v>5</v>
      </c>
    </row>
    <row r="16" spans="2:8" x14ac:dyDescent="0.3">
      <c r="C16" s="12" t="s">
        <v>54</v>
      </c>
      <c r="D16" s="7">
        <v>4</v>
      </c>
      <c r="E16" s="6" t="s">
        <v>53</v>
      </c>
      <c r="F16" s="7">
        <v>6</v>
      </c>
    </row>
    <row r="17" spans="3:7" x14ac:dyDescent="0.3">
      <c r="C17" s="13" t="s">
        <v>55</v>
      </c>
      <c r="D17" s="7" t="s">
        <v>36</v>
      </c>
      <c r="E17" s="6" t="s">
        <v>53</v>
      </c>
      <c r="F17" s="7">
        <v>7</v>
      </c>
    </row>
    <row r="20" spans="3:7" ht="28.8" x14ac:dyDescent="0.3">
      <c r="C20" s="87" t="s">
        <v>185</v>
      </c>
      <c r="D20" s="58" t="s">
        <v>125</v>
      </c>
      <c r="E20" s="4" t="s">
        <v>87</v>
      </c>
      <c r="F20" s="58" t="s">
        <v>126</v>
      </c>
      <c r="G20" s="4" t="s">
        <v>87</v>
      </c>
    </row>
    <row r="21" spans="3:7" x14ac:dyDescent="0.3">
      <c r="C21" s="59" t="s">
        <v>142</v>
      </c>
      <c r="D21" s="60">
        <v>230</v>
      </c>
      <c r="E21" s="7">
        <v>1</v>
      </c>
      <c r="F21" s="7">
        <v>130</v>
      </c>
      <c r="G21" s="7">
        <v>1</v>
      </c>
    </row>
    <row r="22" spans="3:7" x14ac:dyDescent="0.3">
      <c r="C22" s="61" t="s">
        <v>68</v>
      </c>
      <c r="D22" s="60">
        <v>280</v>
      </c>
      <c r="E22" s="7">
        <v>2</v>
      </c>
      <c r="F22" s="7">
        <v>160</v>
      </c>
      <c r="G22" s="7">
        <v>2</v>
      </c>
    </row>
    <row r="23" spans="3:7" x14ac:dyDescent="0.3">
      <c r="C23" s="62" t="s">
        <v>16</v>
      </c>
      <c r="D23" s="60">
        <v>330</v>
      </c>
      <c r="E23" s="7">
        <v>3</v>
      </c>
      <c r="F23" s="7">
        <v>190</v>
      </c>
      <c r="G23" s="7">
        <v>3</v>
      </c>
    </row>
    <row r="24" spans="3:7" x14ac:dyDescent="0.3">
      <c r="C24" s="63" t="s">
        <v>143</v>
      </c>
      <c r="D24" s="60">
        <v>380</v>
      </c>
      <c r="E24" s="7">
        <v>4</v>
      </c>
      <c r="F24" s="7">
        <v>220</v>
      </c>
      <c r="G24" s="7">
        <v>4</v>
      </c>
    </row>
    <row r="25" spans="3:7" x14ac:dyDescent="0.3">
      <c r="C25" s="64" t="s">
        <v>144</v>
      </c>
      <c r="D25" s="7"/>
      <c r="E25" s="7">
        <v>5</v>
      </c>
      <c r="F25" s="6"/>
      <c r="G25" s="7">
        <v>5</v>
      </c>
    </row>
    <row r="28" spans="3:7" x14ac:dyDescent="0.3">
      <c r="C28" s="73"/>
      <c r="D28" s="73"/>
      <c r="F28" s="6" t="s">
        <v>31</v>
      </c>
    </row>
    <row r="29" spans="3:7" x14ac:dyDescent="0.3">
      <c r="C29" s="1"/>
      <c r="D29" s="1"/>
      <c r="F29" s="6" t="s">
        <v>69</v>
      </c>
    </row>
    <row r="30" spans="3:7" x14ac:dyDescent="0.3">
      <c r="C30" s="1"/>
      <c r="D30" s="1"/>
      <c r="F30" s="6" t="s">
        <v>134</v>
      </c>
    </row>
    <row r="31" spans="3:7" x14ac:dyDescent="0.3">
      <c r="C31" s="1"/>
      <c r="D31" s="1"/>
    </row>
    <row r="32" spans="3:7" x14ac:dyDescent="0.3">
      <c r="C32" s="1"/>
      <c r="D32" s="1"/>
    </row>
    <row r="33" spans="3:4" x14ac:dyDescent="0.3">
      <c r="C33" s="1"/>
      <c r="D33" s="1"/>
    </row>
  </sheetData>
  <sheetProtection algorithmName="SHA-512" hashValue="PELavHsI49rXc13GlAkoHEgEnSpS2+5PHpNe1to8xOEvzjEfkk5cOp6hwUG6CzN04ZFlUOfOIOZshIqJPpcXwQ==" saltValue="IRj2QHkU6d4WHj/wsEhIKQ==" spinCount="100000" sheet="1" objects="1" scenarios="1"/>
  <sortState xmlns:xlrd2="http://schemas.microsoft.com/office/spreadsheetml/2017/richdata2" ref="H2:H6">
    <sortCondition ref="H2:H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3AF64-0B8C-4E3F-9B4E-D962564E7B9D}">
  <sheetPr>
    <pageSetUpPr fitToPage="1"/>
  </sheetPr>
  <dimension ref="A1:M52"/>
  <sheetViews>
    <sheetView showGridLines="0" tabSelected="1" zoomScaleNormal="100" workbookViewId="0">
      <selection activeCell="P22" sqref="P22"/>
    </sheetView>
  </sheetViews>
  <sheetFormatPr baseColWidth="10" defaultRowHeight="14.4" x14ac:dyDescent="0.3"/>
  <cols>
    <col min="1" max="1" width="3.5546875" customWidth="1"/>
    <col min="2" max="2" width="20" customWidth="1"/>
    <col min="3" max="5" width="15.44140625" customWidth="1"/>
    <col min="6" max="6" width="4.6640625" customWidth="1"/>
    <col min="7" max="9" width="15.44140625" customWidth="1"/>
    <col min="10" max="10" width="4.6640625" customWidth="1"/>
    <col min="11" max="12" width="15.44140625" customWidth="1"/>
    <col min="13" max="13" width="13.44140625" customWidth="1"/>
    <col min="14" max="14" width="5.44140625" customWidth="1"/>
  </cols>
  <sheetData>
    <row r="1" spans="1:13" s="74" customFormat="1" ht="34.200000000000003" customHeight="1" x14ac:dyDescent="0.3">
      <c r="A1" s="104"/>
      <c r="B1" s="105"/>
      <c r="C1" s="105"/>
      <c r="D1" s="106"/>
      <c r="E1" s="107"/>
      <c r="F1" s="107"/>
      <c r="G1" s="106" t="s">
        <v>101</v>
      </c>
      <c r="H1" s="104"/>
      <c r="I1" s="108"/>
      <c r="J1" s="108"/>
      <c r="K1" s="108"/>
      <c r="L1" s="108"/>
      <c r="M1" s="108"/>
    </row>
    <row r="2" spans="1:13" ht="17.399999999999999" customHeight="1" x14ac:dyDescent="0.3">
      <c r="G2" s="53"/>
    </row>
    <row r="3" spans="1:13" ht="18" customHeight="1" x14ac:dyDescent="0.3">
      <c r="B3" s="109" t="s">
        <v>145</v>
      </c>
      <c r="C3" s="110"/>
      <c r="D3" s="110"/>
      <c r="E3" s="110"/>
      <c r="F3" s="110"/>
      <c r="G3" s="111"/>
      <c r="H3" s="110"/>
      <c r="J3" s="109" t="s">
        <v>100</v>
      </c>
      <c r="K3" s="110"/>
      <c r="L3" s="110"/>
      <c r="M3" s="110"/>
    </row>
    <row r="4" spans="1:13" x14ac:dyDescent="0.3">
      <c r="G4" s="53"/>
    </row>
    <row r="5" spans="1:13" ht="18" customHeight="1" x14ac:dyDescent="0.3">
      <c r="B5" s="115" t="s">
        <v>128</v>
      </c>
      <c r="C5" s="119" t="s">
        <v>225</v>
      </c>
      <c r="D5" s="118"/>
      <c r="E5" s="103"/>
      <c r="F5" s="181" t="s">
        <v>187</v>
      </c>
      <c r="G5" s="182"/>
      <c r="H5" s="183"/>
      <c r="J5" s="50"/>
      <c r="L5" s="113" t="s">
        <v>109</v>
      </c>
      <c r="M5" s="120" t="s">
        <v>31</v>
      </c>
    </row>
    <row r="6" spans="1:13" ht="18" customHeight="1" x14ac:dyDescent="0.3">
      <c r="B6" s="116"/>
      <c r="C6" s="114"/>
      <c r="D6" s="114"/>
      <c r="F6" s="184"/>
      <c r="G6" s="185"/>
      <c r="H6" s="186"/>
      <c r="I6" s="122"/>
      <c r="J6" s="50"/>
      <c r="L6" s="113" t="s">
        <v>229</v>
      </c>
      <c r="M6" s="120" t="s">
        <v>30</v>
      </c>
    </row>
    <row r="7" spans="1:13" ht="18" customHeight="1" x14ac:dyDescent="0.3">
      <c r="B7" s="115" t="s">
        <v>102</v>
      </c>
      <c r="C7" s="196" t="s">
        <v>105</v>
      </c>
      <c r="D7" s="197"/>
      <c r="F7" s="184"/>
      <c r="G7" s="185"/>
      <c r="H7" s="186"/>
      <c r="I7" s="121"/>
      <c r="J7" s="50"/>
      <c r="L7" s="113" t="s">
        <v>93</v>
      </c>
      <c r="M7" s="120" t="s">
        <v>31</v>
      </c>
    </row>
    <row r="8" spans="1:13" ht="18" customHeight="1" x14ac:dyDescent="0.3">
      <c r="B8" s="115" t="s">
        <v>103</v>
      </c>
      <c r="C8" s="198" t="s">
        <v>107</v>
      </c>
      <c r="D8" s="199"/>
      <c r="F8" s="184"/>
      <c r="G8" s="185"/>
      <c r="H8" s="186"/>
      <c r="J8" s="50"/>
      <c r="L8" s="113" t="s">
        <v>230</v>
      </c>
      <c r="M8" s="120" t="s">
        <v>31</v>
      </c>
    </row>
    <row r="9" spans="1:13" ht="18" customHeight="1" x14ac:dyDescent="0.3">
      <c r="B9" s="117"/>
      <c r="C9" s="198"/>
      <c r="D9" s="199"/>
      <c r="F9" s="184"/>
      <c r="G9" s="185"/>
      <c r="H9" s="186"/>
      <c r="J9" s="50"/>
      <c r="L9" s="113" t="s">
        <v>94</v>
      </c>
      <c r="M9" s="120" t="s">
        <v>69</v>
      </c>
    </row>
    <row r="10" spans="1:13" ht="18" customHeight="1" x14ac:dyDescent="0.3">
      <c r="B10" s="115" t="s">
        <v>106</v>
      </c>
      <c r="C10" s="196" t="s">
        <v>108</v>
      </c>
      <c r="D10" s="197"/>
      <c r="F10" s="184"/>
      <c r="G10" s="185"/>
      <c r="H10" s="186"/>
      <c r="J10" s="50"/>
      <c r="L10" s="113" t="s">
        <v>95</v>
      </c>
      <c r="M10" s="120" t="s">
        <v>31</v>
      </c>
    </row>
    <row r="11" spans="1:13" ht="18" customHeight="1" x14ac:dyDescent="0.3">
      <c r="B11" s="115" t="s">
        <v>104</v>
      </c>
      <c r="C11" s="200">
        <f ca="1">TODAY()</f>
        <v>45929</v>
      </c>
      <c r="D11" s="201"/>
      <c r="F11" s="184"/>
      <c r="G11" s="185"/>
      <c r="H11" s="186"/>
      <c r="J11" s="50"/>
      <c r="L11" s="113" t="s">
        <v>96</v>
      </c>
      <c r="M11" s="120" t="s">
        <v>31</v>
      </c>
    </row>
    <row r="12" spans="1:13" ht="18" customHeight="1" x14ac:dyDescent="0.3">
      <c r="F12" s="187"/>
      <c r="G12" s="188"/>
      <c r="H12" s="189"/>
      <c r="J12" s="50"/>
      <c r="L12" s="113" t="s">
        <v>97</v>
      </c>
      <c r="M12" s="120" t="s">
        <v>30</v>
      </c>
    </row>
    <row r="13" spans="1:13" x14ac:dyDescent="0.3">
      <c r="F13" s="195"/>
      <c r="G13" s="195"/>
      <c r="H13" s="195"/>
    </row>
    <row r="14" spans="1:13" x14ac:dyDescent="0.3">
      <c r="G14" s="53"/>
    </row>
    <row r="15" spans="1:13" ht="18" customHeight="1" x14ac:dyDescent="0.3">
      <c r="B15" s="109" t="s">
        <v>140</v>
      </c>
      <c r="C15" s="112"/>
      <c r="D15" s="112"/>
      <c r="E15" s="112"/>
      <c r="F15" s="112"/>
      <c r="G15" s="112"/>
      <c r="H15" s="110"/>
      <c r="I15" s="110"/>
      <c r="J15" s="110"/>
      <c r="K15" s="110"/>
      <c r="L15" s="110"/>
      <c r="M15" s="110"/>
    </row>
    <row r="16" spans="1:13" x14ac:dyDescent="0.3">
      <c r="D16" s="49"/>
      <c r="E16" s="49"/>
      <c r="F16" s="49"/>
      <c r="G16" s="49"/>
    </row>
    <row r="17" spans="1:13" ht="18.600000000000001" customHeight="1" x14ac:dyDescent="0.3">
      <c r="C17" s="130"/>
      <c r="D17" s="129" t="s">
        <v>231</v>
      </c>
      <c r="E17" s="129"/>
      <c r="F17" s="75"/>
      <c r="G17" s="129"/>
      <c r="H17" s="129" t="s">
        <v>232</v>
      </c>
      <c r="I17" s="130"/>
      <c r="J17" s="128"/>
      <c r="K17" s="123" t="s">
        <v>146</v>
      </c>
      <c r="L17" s="124"/>
    </row>
    <row r="18" spans="1:13" ht="47.4" customHeight="1" x14ac:dyDescent="0.3">
      <c r="A18" s="51"/>
      <c r="B18" s="137" t="s">
        <v>98</v>
      </c>
      <c r="C18" s="125" t="s">
        <v>91</v>
      </c>
      <c r="D18" s="125" t="s">
        <v>40</v>
      </c>
      <c r="E18" s="125" t="s">
        <v>136</v>
      </c>
      <c r="F18" s="133"/>
      <c r="G18" s="125" t="s">
        <v>91</v>
      </c>
      <c r="H18" s="125" t="s">
        <v>40</v>
      </c>
      <c r="I18" s="125" t="s">
        <v>136</v>
      </c>
      <c r="J18" s="132"/>
      <c r="K18" s="125" t="s">
        <v>91</v>
      </c>
      <c r="L18" s="125" t="s">
        <v>135</v>
      </c>
    </row>
    <row r="19" spans="1:13" x14ac:dyDescent="0.3">
      <c r="A19" s="51"/>
      <c r="B19" s="138" t="str">
        <f>'Lgt type1'!C5</f>
        <v>T3 R+4</v>
      </c>
      <c r="C19" s="126">
        <f>'Lgt type1'!G6</f>
        <v>3.5604275039999997</v>
      </c>
      <c r="D19" s="127" t="str">
        <f>'Lgt type1'!G7</f>
        <v>F</v>
      </c>
      <c r="E19" s="136" t="str">
        <f>'Lgt type1'!G14</f>
        <v>Elevée</v>
      </c>
      <c r="F19" s="102"/>
      <c r="G19" s="126">
        <f>'Lgt type1'!H6</f>
        <v>1.7483698119434372</v>
      </c>
      <c r="H19" s="127" t="str">
        <f>'Lgt type1'!H7</f>
        <v>A</v>
      </c>
      <c r="I19" s="127" t="str">
        <f>'Lgt type1'!H14</f>
        <v>Très faible</v>
      </c>
      <c r="J19" s="3"/>
      <c r="K19" s="150">
        <f>G19-C19</f>
        <v>-1.8120576920565625</v>
      </c>
      <c r="L19" s="151">
        <f>IF(AND('Lgt type1'!C19="Non",'Lgt type1'!D19="Non"),'DATA confort'!K65,IF(AND('Lgt type1'!C19="Non",'Lgt type1'!D19="Oui"),'DATA confort'!L65,'DATA confort'!K66))</f>
        <v>5</v>
      </c>
    </row>
    <row r="20" spans="1:13" x14ac:dyDescent="0.3">
      <c r="A20" s="52"/>
      <c r="B20" s="138" t="str">
        <f>'Lgt type2'!C6</f>
        <v>T2 R+2</v>
      </c>
      <c r="C20" s="126">
        <f>'Lgt type2'!G7</f>
        <v>2.1333125000000002</v>
      </c>
      <c r="D20" s="127" t="str">
        <f>'Lgt type2'!G8</f>
        <v>C</v>
      </c>
      <c r="E20" s="127" t="str">
        <f>'Lgt type2'!G15</f>
        <v>Faible</v>
      </c>
      <c r="F20" s="134"/>
      <c r="G20" s="126">
        <f>'Lgt type2'!H7</f>
        <v>1.7287187499999996</v>
      </c>
      <c r="H20" s="127" t="str">
        <f>'Lgt type2'!H8</f>
        <v>A</v>
      </c>
      <c r="I20" s="127" t="str">
        <f>'Lgt type2'!H15</f>
        <v>Très faible</v>
      </c>
      <c r="J20" s="3"/>
      <c r="K20" s="152">
        <f>IF('Lgt type2'!C3="Oui",G20-C20,"")</f>
        <v>-0.40459375000000053</v>
      </c>
      <c r="L20" s="153">
        <f>IF('Lgt type2'!C3="Oui",IF(AND('Lgt type2'!C20="Non",'Lgt type2'!D20="Non"),'DATA confort2'!K65,IF(AND('Lgt type2'!C20="Non",'Lgt type2'!D20="Oui"),'DATA confort2'!L65,'DATA confort2'!K66)),"")</f>
        <v>2</v>
      </c>
    </row>
    <row r="21" spans="1:13" x14ac:dyDescent="0.3">
      <c r="A21" s="52"/>
      <c r="B21" s="138" t="str">
        <f>'Lgt type3'!C6</f>
        <v>T3 RDC</v>
      </c>
      <c r="C21" s="126">
        <f>'Lgt type3'!G7</f>
        <v>5.2026114124799996</v>
      </c>
      <c r="D21" s="127" t="str">
        <f>'Lgt type3'!G8</f>
        <v>G</v>
      </c>
      <c r="E21" s="127" t="str">
        <f>'Lgt type3'!G15</f>
        <v>Moyenne</v>
      </c>
      <c r="F21" s="135"/>
      <c r="G21" s="126">
        <f>'Lgt type3'!H7</f>
        <v>3.4301242160489696</v>
      </c>
      <c r="H21" s="127" t="str">
        <f>'Lgt type3'!H8</f>
        <v>D</v>
      </c>
      <c r="I21" s="127" t="str">
        <f>'Lgt type3'!H15</f>
        <v>Très faible</v>
      </c>
      <c r="J21" s="3"/>
      <c r="K21" s="152">
        <f>IF('Lgt type3'!C3="Oui",G21-C21,"")</f>
        <v>-1.77248719643103</v>
      </c>
      <c r="L21" s="153">
        <f>IF('Lgt type3'!C3="Oui",IF(AND('Lgt type3'!C20="Non",'Lgt type3'!D20="Non"),'DATA confort3'!K65,IF(AND('Lgt type3'!C20="Non",'Lgt type3'!D20="Oui"),'DATA confort3'!L65,'DATA confort3'!K66)),"")</f>
        <v>3</v>
      </c>
    </row>
    <row r="23" spans="1:13" ht="18" customHeight="1" x14ac:dyDescent="0.3">
      <c r="B23" s="170" t="str">
        <f>CONCATENATE("→ Avec les travaux de rénovation énergétique sélectionnés, l'amélioration du confort des logements de la copropriété est estimé en moyenne à ",ABS(ROUND(AVERAGE(K19:K21),1))," degré(s) de surchauffe et à ",ROUNDUP(AVERAGE(L19:L21),0)," classe(s) de confort.")</f>
        <v>→ Avec les travaux de rénovation énergétique sélectionnés, l'amélioration du confort des logements de la copropriété est estimé en moyenne à 1,3 degré(s) de surchauffe et à 4 classe(s) de confort.</v>
      </c>
      <c r="C23" s="171"/>
      <c r="D23" s="171"/>
      <c r="E23" s="171"/>
      <c r="F23" s="171"/>
      <c r="G23" s="171"/>
      <c r="H23" s="171"/>
      <c r="I23" s="171"/>
      <c r="J23" s="171"/>
      <c r="K23" s="171"/>
      <c r="L23" s="171"/>
      <c r="M23" s="171"/>
    </row>
    <row r="24" spans="1:13" ht="37.200000000000003" customHeight="1" x14ac:dyDescent="0.3">
      <c r="B24" s="193" t="s">
        <v>233</v>
      </c>
      <c r="C24" s="194"/>
      <c r="D24" s="194"/>
      <c r="E24" s="194"/>
      <c r="F24" s="194"/>
      <c r="G24" s="194"/>
      <c r="H24" s="194"/>
      <c r="I24" s="194"/>
      <c r="J24" s="194"/>
      <c r="K24" s="194"/>
      <c r="L24" s="194"/>
      <c r="M24" s="194"/>
    </row>
    <row r="25" spans="1:13" ht="101.4" customHeight="1" x14ac:dyDescent="0.3">
      <c r="B25" s="190" t="s">
        <v>246</v>
      </c>
      <c r="C25" s="191"/>
      <c r="D25" s="191"/>
      <c r="E25" s="191"/>
      <c r="F25" s="191"/>
      <c r="G25" s="191"/>
      <c r="H25" s="191"/>
      <c r="I25" s="191"/>
      <c r="J25" s="191"/>
      <c r="K25" s="191"/>
      <c r="L25" s="191"/>
      <c r="M25" s="192"/>
    </row>
    <row r="27" spans="1:13" ht="14.4" customHeight="1" x14ac:dyDescent="0.3">
      <c r="A27" s="141"/>
      <c r="B27" s="178" t="s">
        <v>234</v>
      </c>
      <c r="C27" s="178"/>
      <c r="D27" s="178"/>
      <c r="E27" s="178"/>
      <c r="F27" s="178"/>
      <c r="G27" s="178"/>
      <c r="H27" s="142"/>
      <c r="I27" s="131"/>
      <c r="J27" s="131"/>
      <c r="K27" s="131"/>
      <c r="L27" s="131"/>
      <c r="M27" s="143"/>
    </row>
    <row r="28" spans="1:13" ht="14.4" customHeight="1" x14ac:dyDescent="0.3">
      <c r="A28" s="144"/>
      <c r="B28" s="179"/>
      <c r="C28" s="179"/>
      <c r="D28" s="179"/>
      <c r="E28" s="179"/>
      <c r="F28" s="179"/>
      <c r="G28" s="179"/>
      <c r="H28" s="140"/>
      <c r="M28" s="145"/>
    </row>
    <row r="29" spans="1:13" ht="22.8" customHeight="1" x14ac:dyDescent="0.3">
      <c r="A29" s="146"/>
      <c r="B29" s="180"/>
      <c r="C29" s="180"/>
      <c r="D29" s="180"/>
      <c r="E29" s="180"/>
      <c r="F29" s="180"/>
      <c r="G29" s="180"/>
      <c r="H29" s="147"/>
      <c r="I29" s="148"/>
      <c r="J29" s="148"/>
      <c r="K29" s="148"/>
      <c r="L29" s="148"/>
      <c r="M29" s="149"/>
    </row>
    <row r="52" spans="3:3" x14ac:dyDescent="0.3">
      <c r="C52" t="s">
        <v>186</v>
      </c>
    </row>
  </sheetData>
  <sheetProtection algorithmName="SHA-512" hashValue="27TzHLKavXcBvQfAMagfV6S2ELFu06kN6PLAQCDjaIANLmlDkAdnxhn+JkynIGy3yN7VZMHlWWwfYYM3j6a7Cg==" saltValue="jWU2ogaiqQYDld4W1S4ZuA==" spinCount="100000" sheet="1" scenarios="1"/>
  <mergeCells count="10">
    <mergeCell ref="B27:G29"/>
    <mergeCell ref="F5:H12"/>
    <mergeCell ref="B25:M25"/>
    <mergeCell ref="B24:M24"/>
    <mergeCell ref="F13:H13"/>
    <mergeCell ref="C7:D7"/>
    <mergeCell ref="C8:D8"/>
    <mergeCell ref="C9:D9"/>
    <mergeCell ref="C10:D10"/>
    <mergeCell ref="C11:D11"/>
  </mergeCells>
  <conditionalFormatting sqref="D19:D21 H19:H21">
    <cfRule type="cellIs" dxfId="180" priority="15" operator="equal">
      <formula>"A"</formula>
    </cfRule>
    <cfRule type="cellIs" dxfId="179" priority="16" operator="equal">
      <formula>"B"</formula>
    </cfRule>
    <cfRule type="cellIs" dxfId="178" priority="17" operator="equal">
      <formula>"C"</formula>
    </cfRule>
    <cfRule type="cellIs" dxfId="177" priority="18" operator="equal">
      <formula>"D"</formula>
    </cfRule>
    <cfRule type="cellIs" dxfId="176" priority="19" operator="equal">
      <formula>"E"</formula>
    </cfRule>
    <cfRule type="cellIs" dxfId="175" priority="20" operator="equal">
      <formula>"F"</formula>
    </cfRule>
    <cfRule type="cellIs" dxfId="174" priority="21" operator="equal">
      <formula>"G"</formula>
    </cfRule>
  </conditionalFormatting>
  <conditionalFormatting sqref="E19:F21 I19:I21">
    <cfRule type="cellIs" dxfId="173" priority="3" operator="equal">
      <formula>"Très élevée"</formula>
    </cfRule>
    <cfRule type="cellIs" dxfId="172" priority="4" operator="equal">
      <formula>"Elevée"</formula>
    </cfRule>
    <cfRule type="cellIs" dxfId="171" priority="5" operator="equal">
      <formula>"Faible"</formula>
    </cfRule>
    <cfRule type="cellIs" dxfId="170" priority="6" operator="equal">
      <formula>"Très faible"</formula>
    </cfRule>
    <cfRule type="cellIs" dxfId="169" priority="7" operator="equal">
      <formula>"Moyenne"</formula>
    </cfRule>
  </conditionalFormatting>
  <pageMargins left="0.11811023622047245" right="0.11811023622047245" top="0.15748031496062992" bottom="0.15748031496062992" header="0" footer="0"/>
  <pageSetup paperSize="9" scale="83" orientation="landscape" horizontalDpi="4294967293" r:id="rId1"/>
  <ignoredErrors>
    <ignoredError sqref="C11"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2" id="{5161EE43-E2E0-4344-AD97-0EE03053F3C8}">
            <xm:f>'Lgt type2'!$C$3="Non"</xm:f>
            <x14:dxf>
              <font>
                <color theme="0"/>
              </font>
              <fill>
                <patternFill>
                  <bgColor theme="0"/>
                </patternFill>
              </fill>
            </x14:dxf>
          </x14:cfRule>
          <xm:sqref>C20:L20</xm:sqref>
        </x14:conditionalFormatting>
        <x14:conditionalFormatting xmlns:xm="http://schemas.microsoft.com/office/excel/2006/main">
          <x14:cfRule type="expression" priority="1" id="{66CD73BA-9590-42A7-98AF-4C69F780FB20}">
            <xm:f>'Lgt type3'!$C$3="Non"</xm:f>
            <x14:dxf>
              <font>
                <color theme="0"/>
              </font>
              <fill>
                <patternFill>
                  <bgColor theme="0"/>
                </patternFill>
              </fill>
            </x14:dxf>
          </x14:cfRule>
          <xm:sqref>C21:L21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6861EF8C-10A1-44F9-BADC-F8516E8D953F}">
          <x14:formula1>
            <xm:f>Listes!$B$5:$B$6</xm:f>
          </x14:formula1>
          <xm:sqref>M5:M8 M10:M12</xm:sqref>
        </x14:dataValidation>
        <x14:dataValidation type="list" allowBlank="1" showInputMessage="1" showErrorMessage="1" xr:uid="{213B1963-2DF8-4011-ADC1-D2614A01BCFA}">
          <x14:formula1>
            <xm:f>Listes!$H$2:$H$6</xm:f>
          </x14:formula1>
          <xm:sqref>C5</xm:sqref>
        </x14:dataValidation>
        <x14:dataValidation type="list" allowBlank="1" showInputMessage="1" showErrorMessage="1" xr:uid="{1B31DA23-D64D-4F2E-9C78-6215BBF8CC62}">
          <x14:formula1>
            <xm:f>Listes!$F$28:$F$30</xm:f>
          </x14:formula1>
          <xm:sqref>M9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6A14C-9DBE-4A24-93C1-1B8B5238B735}">
  <sheetPr>
    <pageSetUpPr fitToPage="1"/>
  </sheetPr>
  <dimension ref="B1:I25"/>
  <sheetViews>
    <sheetView showGridLines="0" zoomScaleNormal="100" workbookViewId="0">
      <selection activeCell="F26" sqref="F26"/>
    </sheetView>
  </sheetViews>
  <sheetFormatPr baseColWidth="10" defaultRowHeight="14.4" x14ac:dyDescent="0.3"/>
  <cols>
    <col min="1" max="1" width="5.44140625" customWidth="1"/>
    <col min="2" max="2" width="44.77734375" customWidth="1"/>
    <col min="3" max="3" width="33.33203125" customWidth="1"/>
    <col min="4" max="4" width="8.109375" hidden="1" customWidth="1"/>
    <col min="5" max="5" width="5.6640625" customWidth="1"/>
    <col min="6" max="6" width="38.6640625" bestFit="1" customWidth="1"/>
    <col min="7" max="8" width="15.33203125" customWidth="1"/>
    <col min="9" max="9" width="14.33203125" customWidth="1"/>
  </cols>
  <sheetData>
    <row r="1" spans="2:9" ht="8.4" customHeight="1" x14ac:dyDescent="0.3"/>
    <row r="2" spans="2:9" ht="22.95" customHeight="1" x14ac:dyDescent="0.3">
      <c r="B2" s="154" t="s">
        <v>139</v>
      </c>
      <c r="C2" s="139"/>
      <c r="F2" s="154" t="s">
        <v>140</v>
      </c>
      <c r="G2" s="139"/>
      <c r="H2" s="139"/>
    </row>
    <row r="3" spans="2:9" x14ac:dyDescent="0.3">
      <c r="B3" s="82"/>
      <c r="C3" s="82"/>
    </row>
    <row r="4" spans="2:9" ht="20.399999999999999" customHeight="1" x14ac:dyDescent="0.3">
      <c r="B4" s="167" t="s">
        <v>235</v>
      </c>
      <c r="F4" s="161" t="s">
        <v>138</v>
      </c>
    </row>
    <row r="5" spans="2:9" x14ac:dyDescent="0.3">
      <c r="B5" s="168" t="s">
        <v>132</v>
      </c>
      <c r="C5" s="164" t="s">
        <v>218</v>
      </c>
      <c r="D5" s="76" t="s">
        <v>92</v>
      </c>
      <c r="G5" s="157" t="s">
        <v>236</v>
      </c>
      <c r="H5" s="157" t="s">
        <v>237</v>
      </c>
      <c r="I5" s="78"/>
    </row>
    <row r="6" spans="2:9" x14ac:dyDescent="0.3">
      <c r="B6" s="169" t="s">
        <v>239</v>
      </c>
      <c r="C6" s="165" t="str">
        <f>IF(Synthèse!C5="","A définir dans FEUILLE Synthèse",Synthèse!C5)</f>
        <v>MARTINIQUE</v>
      </c>
      <c r="D6" s="79" t="str">
        <f>C6</f>
        <v>MARTINIQUE</v>
      </c>
      <c r="F6" s="158" t="s">
        <v>39</v>
      </c>
      <c r="G6" s="159">
        <f>'DATA confort'!C64</f>
        <v>3.5604275039999997</v>
      </c>
      <c r="H6" s="159">
        <f>'DATA confort'!I64</f>
        <v>1.7483698119434372</v>
      </c>
    </row>
    <row r="7" spans="2:9" x14ac:dyDescent="0.3">
      <c r="B7" s="168" t="s">
        <v>18</v>
      </c>
      <c r="C7" s="166" t="s">
        <v>10</v>
      </c>
      <c r="D7" s="79" t="str">
        <f>C7</f>
        <v>T3</v>
      </c>
      <c r="F7" s="158" t="s">
        <v>40</v>
      </c>
      <c r="G7" s="155" t="str">
        <f>IF(C19="Oui",'DATA confort'!C66,'DATA confort'!C65)</f>
        <v>F</v>
      </c>
      <c r="H7" s="156" t="str">
        <f>IF(D19="Oui",'DATA confort'!I66,'DATA confort'!I65)</f>
        <v>A</v>
      </c>
    </row>
    <row r="8" spans="2:9" x14ac:dyDescent="0.3">
      <c r="B8" s="169" t="s">
        <v>17</v>
      </c>
      <c r="C8" s="166" t="s">
        <v>13</v>
      </c>
      <c r="D8" s="79" t="str">
        <f>C8</f>
        <v>Est/Ouest</v>
      </c>
    </row>
    <row r="9" spans="2:9" x14ac:dyDescent="0.3">
      <c r="B9" s="168" t="s">
        <v>20</v>
      </c>
      <c r="C9" s="166" t="s">
        <v>21</v>
      </c>
      <c r="D9" s="79" t="str">
        <f>C9</f>
        <v>Sous toiture</v>
      </c>
    </row>
    <row r="10" spans="2:9" x14ac:dyDescent="0.3">
      <c r="B10" s="169" t="s">
        <v>240</v>
      </c>
      <c r="C10" s="166" t="s">
        <v>59</v>
      </c>
      <c r="D10" s="79" t="str">
        <f>C10</f>
        <v>Bon (site exposé / lgt derniers étages)</v>
      </c>
      <c r="F10" s="160" t="s">
        <v>238</v>
      </c>
    </row>
    <row r="11" spans="2:9" x14ac:dyDescent="0.3">
      <c r="B11" s="168" t="s">
        <v>241</v>
      </c>
      <c r="C11" s="166" t="s">
        <v>24</v>
      </c>
      <c r="D11" s="79" t="str">
        <f>IF(Synthèse!M5="Oui",IF('Lgt type1'!C11='DATA confort'!J8,'DATA confort'!K8,IF('Lgt type1'!C11='DATA confort'!K8,'DATA confort'!L8,C11)),C11)</f>
        <v>Peu traversant</v>
      </c>
    </row>
    <row r="12" spans="2:9" x14ac:dyDescent="0.3">
      <c r="B12" s="169" t="s">
        <v>242</v>
      </c>
      <c r="C12" s="166" t="s">
        <v>28</v>
      </c>
      <c r="D12" s="79" t="str">
        <f>IF(Synthèse!M7="Oui",'DATA confort'!B21,C12)</f>
        <v>Sombre</v>
      </c>
      <c r="F12" s="80"/>
      <c r="G12" s="157" t="s">
        <v>236</v>
      </c>
      <c r="H12" s="157" t="s">
        <v>237</v>
      </c>
    </row>
    <row r="13" spans="2:9" x14ac:dyDescent="0.3">
      <c r="B13" s="168" t="s">
        <v>27</v>
      </c>
      <c r="C13" s="166" t="s">
        <v>31</v>
      </c>
      <c r="D13" s="79" t="str">
        <f>IF(C13="Oui",C13,Synthèse!M6)</f>
        <v>Oui</v>
      </c>
      <c r="F13" s="158" t="s">
        <v>137</v>
      </c>
      <c r="G13" s="162">
        <f>'DATA clim'!C61</f>
        <v>369.31282499999992</v>
      </c>
      <c r="H13" s="162">
        <f>'DATA clim'!I61</f>
        <v>220.34584000000001</v>
      </c>
    </row>
    <row r="14" spans="2:9" x14ac:dyDescent="0.3">
      <c r="B14" s="169" t="s">
        <v>110</v>
      </c>
      <c r="C14" s="166" t="s">
        <v>31</v>
      </c>
      <c r="D14" s="79" t="str">
        <f>IF(C14="Oui",C14,Synthèse!M8)</f>
        <v>Non</v>
      </c>
      <c r="F14" s="158" t="s">
        <v>141</v>
      </c>
      <c r="G14" s="155" t="str">
        <f>IF(C6=Listes!H6,'DATA clim'!C63,'DATA clim'!C62)</f>
        <v>Elevée</v>
      </c>
      <c r="H14" s="155" t="str">
        <f>IF(D6=Listes!H6,'DATA clim'!I63,'DATA clim'!I62)</f>
        <v>Très faible</v>
      </c>
    </row>
    <row r="15" spans="2:9" x14ac:dyDescent="0.3">
      <c r="B15" s="168" t="s">
        <v>243</v>
      </c>
      <c r="C15" s="166" t="s">
        <v>16</v>
      </c>
      <c r="D15" s="79" t="str">
        <f>C15</f>
        <v>Moyenne</v>
      </c>
    </row>
    <row r="16" spans="2:9" x14ac:dyDescent="0.3">
      <c r="B16" s="169" t="s">
        <v>244</v>
      </c>
      <c r="C16" s="166" t="s">
        <v>16</v>
      </c>
      <c r="D16" s="79" t="str">
        <f>IF(Synthèse!M9="Non",C16,Synthèse!M9)</f>
        <v>Bonne</v>
      </c>
      <c r="F16" s="202" t="s">
        <v>228</v>
      </c>
      <c r="G16" s="202"/>
      <c r="H16" s="202"/>
    </row>
    <row r="17" spans="2:8" x14ac:dyDescent="0.3">
      <c r="B17" s="168" t="s">
        <v>245</v>
      </c>
      <c r="C17" s="166" t="s">
        <v>16</v>
      </c>
      <c r="D17" s="79" t="str">
        <f>IF(Synthèse!M10="Oui",Listes!E4,'Lgt type1'!C17)</f>
        <v>Moyenne</v>
      </c>
      <c r="F17" s="202"/>
      <c r="G17" s="202"/>
      <c r="H17" s="202"/>
    </row>
    <row r="18" spans="2:8" x14ac:dyDescent="0.3">
      <c r="B18" s="169" t="s">
        <v>72</v>
      </c>
      <c r="C18" s="166" t="s">
        <v>31</v>
      </c>
      <c r="D18" s="79" t="str">
        <f>IF(C18="Oui",C18,Synthèse!M11)</f>
        <v>Non</v>
      </c>
      <c r="F18" s="202"/>
      <c r="G18" s="202"/>
      <c r="H18" s="202"/>
    </row>
    <row r="19" spans="2:8" x14ac:dyDescent="0.3">
      <c r="B19" s="168" t="s">
        <v>115</v>
      </c>
      <c r="C19" s="166" t="s">
        <v>31</v>
      </c>
      <c r="D19" s="79" t="str">
        <f>IF(C19="Oui",C19,Synthèse!M12)</f>
        <v>Oui</v>
      </c>
    </row>
    <row r="20" spans="2:8" x14ac:dyDescent="0.3">
      <c r="B20" s="169" t="s">
        <v>123</v>
      </c>
      <c r="C20" s="166" t="s">
        <v>31</v>
      </c>
      <c r="D20" s="79" t="str">
        <f>IF(C20="Oui",C20,Synthèse!M12)</f>
        <v>Oui</v>
      </c>
    </row>
    <row r="21" spans="2:8" x14ac:dyDescent="0.3">
      <c r="B21" s="53"/>
    </row>
    <row r="22" spans="2:8" x14ac:dyDescent="0.3">
      <c r="B22" s="163" t="s">
        <v>212</v>
      </c>
      <c r="C22" s="83"/>
    </row>
    <row r="23" spans="2:8" x14ac:dyDescent="0.3">
      <c r="C23" s="53"/>
    </row>
    <row r="25" spans="2:8" x14ac:dyDescent="0.3">
      <c r="C25" s="53"/>
    </row>
  </sheetData>
  <sheetProtection algorithmName="SHA-512" hashValue="2S0V5IvRUbwcG0awVfAUldgxaGCMkmYQz3Llda6n8UQxe3qaxNOqg/JaTB0PpK1iC7HlufbbqBcS+IhiLeCHjQ==" saltValue="UeioYeM1feCTS5fwrxjEDQ==" spinCount="100000" sheet="1" objects="1" scenarios="1"/>
  <mergeCells count="1">
    <mergeCell ref="F16:H18"/>
  </mergeCells>
  <phoneticPr fontId="16" type="noConversion"/>
  <conditionalFormatting sqref="C6">
    <cfRule type="cellIs" dxfId="168" priority="8" operator="equal">
      <formula>"A définir dans FEUILLE Synthèse"</formula>
    </cfRule>
  </conditionalFormatting>
  <conditionalFormatting sqref="G7">
    <cfRule type="expression" dxfId="166" priority="24">
      <formula>$G$7="G"</formula>
    </cfRule>
    <cfRule type="expression" dxfId="165" priority="25">
      <formula>$G$7="F"</formula>
    </cfRule>
    <cfRule type="expression" dxfId="164" priority="26">
      <formula>$G$7="E"</formula>
    </cfRule>
    <cfRule type="expression" dxfId="163" priority="27">
      <formula>$G$7="D"</formula>
    </cfRule>
    <cfRule type="expression" dxfId="162" priority="28">
      <formula>$G$7="C"</formula>
    </cfRule>
    <cfRule type="expression" dxfId="161" priority="29">
      <formula>$G$7="B"</formula>
    </cfRule>
    <cfRule type="expression" dxfId="160" priority="30">
      <formula>$G$7="A"</formula>
    </cfRule>
  </conditionalFormatting>
  <conditionalFormatting sqref="G14:H14">
    <cfRule type="cellIs" dxfId="159" priority="9" operator="equal">
      <formula>"Très élevée"</formula>
    </cfRule>
    <cfRule type="cellIs" dxfId="158" priority="10" operator="equal">
      <formula>"Elevée"</formula>
    </cfRule>
    <cfRule type="cellIs" dxfId="157" priority="11" operator="equal">
      <formula>"Moyenne"</formula>
    </cfRule>
    <cfRule type="cellIs" dxfId="156" priority="12" operator="equal">
      <formula>"Faible"</formula>
    </cfRule>
    <cfRule type="cellIs" dxfId="155" priority="13" operator="equal">
      <formula>"Très faible"</formula>
    </cfRule>
  </conditionalFormatting>
  <conditionalFormatting sqref="H7">
    <cfRule type="cellIs" dxfId="154" priority="1" operator="equal">
      <formula>"G"</formula>
    </cfRule>
    <cfRule type="cellIs" dxfId="153" priority="2" operator="equal">
      <formula>"F"</formula>
    </cfRule>
    <cfRule type="cellIs" dxfId="152" priority="3" operator="equal">
      <formula>"E"</formula>
    </cfRule>
    <cfRule type="cellIs" dxfId="151" priority="4" operator="equal">
      <formula>"D"</formula>
    </cfRule>
    <cfRule type="cellIs" dxfId="150" priority="5" operator="equal">
      <formula>"C"</formula>
    </cfRule>
    <cfRule type="cellIs" dxfId="149" priority="6" operator="equal">
      <formula>"B"</formula>
    </cfRule>
    <cfRule type="cellIs" dxfId="148" priority="7" operator="equal">
      <formula>"A"</formula>
    </cfRule>
  </conditionalFormatting>
  <pageMargins left="0.70866141732283472" right="0.70866141732283472" top="0.74803149606299213" bottom="0.74803149606299213" header="0.31496062992125984" footer="0.31496062992125984"/>
  <pageSetup paperSize="9" scale="75"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3" id="{1348838D-DBC2-42C1-95F8-E4B0C7ACC3BB}">
            <xm:f>OR($C$9=Listes!$B$1,$C$9=Listes!$B$2)</xm:f>
            <x14:dxf>
              <font>
                <color theme="0"/>
              </font>
              <fill>
                <patternFill patternType="none">
                  <fgColor indexed="64"/>
                  <bgColor auto="1"/>
                </patternFill>
              </fill>
            </x14:dxf>
          </x14:cfRule>
          <xm:sqref>C12:D14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2E75A39D-C7F5-4996-9566-9F1F6A3D41FB}">
          <x14:formula1>
            <xm:f>'DATA confort'!$B$26:$B$29</xm:f>
          </x14:formula1>
          <xm:sqref>C7</xm:sqref>
        </x14:dataValidation>
        <x14:dataValidation type="list" allowBlank="1" showInputMessage="1" showErrorMessage="1" xr:uid="{D73506CC-BE5A-434D-9B6E-B7CD7FF6434D}">
          <x14:formula1>
            <xm:f>'DATA confort'!$B$31:$B$33</xm:f>
          </x14:formula1>
          <xm:sqref>C8</xm:sqref>
        </x14:dataValidation>
        <x14:dataValidation type="list" allowBlank="1" showInputMessage="1" showErrorMessage="1" xr:uid="{942AC011-0C43-4C0A-9FD6-22E5D18D722D}">
          <x14:formula1>
            <xm:f>'DATA confort'!$B$19:$B$21</xm:f>
          </x14:formula1>
          <xm:sqref>C12</xm:sqref>
        </x14:dataValidation>
        <x14:dataValidation type="list" allowBlank="1" showInputMessage="1" showErrorMessage="1" xr:uid="{2A667BE5-AC72-40CE-B02F-3C02A8F78FD1}">
          <x14:formula1>
            <xm:f>Listes!$B$1:$B$3</xm:f>
          </x14:formula1>
          <xm:sqref>C9</xm:sqref>
        </x14:dataValidation>
        <x14:dataValidation type="list" allowBlank="1" showInputMessage="1" showErrorMessage="1" xr:uid="{8FE62CA1-C9B8-4528-99C8-F98CD723D9A9}">
          <x14:formula1>
            <xm:f>Listes!$B$5:$B$6</xm:f>
          </x14:formula1>
          <xm:sqref>C18:C20 C13:C14</xm:sqref>
        </x14:dataValidation>
        <x14:dataValidation type="list" allowBlank="1" showInputMessage="1" showErrorMessage="1" xr:uid="{32CBFF19-E1BF-418F-82CE-5E1E8896782E}">
          <x14:formula1>
            <xm:f>'DATA confort'!$B$39:$B$43</xm:f>
          </x14:formula1>
          <xm:sqref>C16</xm:sqref>
        </x14:dataValidation>
        <x14:dataValidation type="list" allowBlank="1" showInputMessage="1" showErrorMessage="1" xr:uid="{32448D8E-5402-4702-BFB3-698B7D6046EE}">
          <x14:formula1>
            <xm:f>Listes!$E$2:$E$4</xm:f>
          </x14:formula1>
          <xm:sqref>C17</xm:sqref>
        </x14:dataValidation>
        <x14:dataValidation type="list" allowBlank="1" showInputMessage="1" showErrorMessage="1" xr:uid="{378B7B25-8A48-4683-97A4-28FB41D2681E}">
          <x14:formula1>
            <xm:f>'DATA confort'!$B$35:$B$37</xm:f>
          </x14:formula1>
          <xm:sqref>C15</xm:sqref>
        </x14:dataValidation>
        <x14:dataValidation type="list" allowBlank="1" showInputMessage="1" showErrorMessage="1" xr:uid="{FF9B1F3C-492C-4639-BBD8-70D572114A79}">
          <x14:formula1>
            <xm:f>'DATA confort'!$J$8:$L$8</xm:f>
          </x14:formula1>
          <xm:sqref>C11</xm:sqref>
        </x14:dataValidation>
        <x14:dataValidation type="list" allowBlank="1" showInputMessage="1" showErrorMessage="1" xr:uid="{C84EAEC5-D63A-4D61-924F-79E31BFBBB37}">
          <x14:formula1>
            <xm:f>'DATA confort'!$I$9:$I$11</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C4339-B4F5-4B57-8474-21381176402C}">
  <dimension ref="A1:I26"/>
  <sheetViews>
    <sheetView showGridLines="0" zoomScaleNormal="100" workbookViewId="0">
      <selection activeCell="C3" sqref="C3"/>
    </sheetView>
  </sheetViews>
  <sheetFormatPr baseColWidth="10" defaultRowHeight="14.4" x14ac:dyDescent="0.3"/>
  <cols>
    <col min="1" max="1" width="5.44140625" customWidth="1"/>
    <col min="2" max="2" width="44.77734375" customWidth="1"/>
    <col min="3" max="3" width="33.33203125" customWidth="1"/>
    <col min="4" max="4" width="8.109375" hidden="1" customWidth="1"/>
    <col min="5" max="5" width="5.6640625" customWidth="1"/>
    <col min="6" max="6" width="38.6640625" bestFit="1" customWidth="1"/>
    <col min="7" max="8" width="15.33203125" customWidth="1"/>
    <col min="9" max="9" width="14.33203125" customWidth="1"/>
  </cols>
  <sheetData>
    <row r="1" spans="1:9" ht="8.4" customHeight="1" x14ac:dyDescent="0.3"/>
    <row r="2" spans="1:9" ht="22.95" customHeight="1" x14ac:dyDescent="0.3">
      <c r="B2" s="154" t="s">
        <v>213</v>
      </c>
      <c r="C2" s="139"/>
      <c r="F2" s="154" t="s">
        <v>140</v>
      </c>
      <c r="G2" s="139"/>
      <c r="H2" s="139"/>
    </row>
    <row r="3" spans="1:9" x14ac:dyDescent="0.3">
      <c r="B3" s="169" t="s">
        <v>221</v>
      </c>
      <c r="C3" s="164" t="s">
        <v>30</v>
      </c>
    </row>
    <row r="4" spans="1:9" ht="8.4" customHeight="1" x14ac:dyDescent="0.3"/>
    <row r="5" spans="1:9" ht="20.399999999999999" customHeight="1" x14ac:dyDescent="0.3">
      <c r="B5" s="167" t="s">
        <v>235</v>
      </c>
      <c r="F5" s="161" t="s">
        <v>138</v>
      </c>
    </row>
    <row r="6" spans="1:9" x14ac:dyDescent="0.3">
      <c r="B6" s="168" t="s">
        <v>214</v>
      </c>
      <c r="C6" s="164" t="s">
        <v>219</v>
      </c>
      <c r="D6" s="76" t="s">
        <v>92</v>
      </c>
      <c r="F6" s="77"/>
      <c r="G6" s="157" t="s">
        <v>236</v>
      </c>
      <c r="H6" s="157" t="s">
        <v>237</v>
      </c>
      <c r="I6" s="78"/>
    </row>
    <row r="7" spans="1:9" x14ac:dyDescent="0.3">
      <c r="A7" s="81"/>
      <c r="B7" s="169" t="s">
        <v>147</v>
      </c>
      <c r="C7" s="165" t="str">
        <f>IF(Synthèse!C5="","A définir dans FEUILLE Synthèse",Synthèse!C5)</f>
        <v>MARTINIQUE</v>
      </c>
      <c r="D7" s="79" t="str">
        <f>C7</f>
        <v>MARTINIQUE</v>
      </c>
      <c r="F7" s="158" t="s">
        <v>39</v>
      </c>
      <c r="G7" s="159">
        <f>'DATA confort2'!C64</f>
        <v>2.1333125000000002</v>
      </c>
      <c r="H7" s="159">
        <f>'DATA confort2'!I64</f>
        <v>1.7287187499999996</v>
      </c>
    </row>
    <row r="8" spans="1:9" x14ac:dyDescent="0.3">
      <c r="B8" s="168" t="s">
        <v>18</v>
      </c>
      <c r="C8" s="166" t="s">
        <v>9</v>
      </c>
      <c r="D8" s="79" t="str">
        <f>C8</f>
        <v>T2</v>
      </c>
      <c r="F8" s="158" t="s">
        <v>40</v>
      </c>
      <c r="G8" s="173" t="str">
        <f>IF(C20="Oui",'DATA confort2'!C66,'DATA confort2'!C65)</f>
        <v>C</v>
      </c>
      <c r="H8" s="174" t="str">
        <f>IF(D20="Oui",'DATA confort2'!I66,'DATA confort2'!I65)</f>
        <v>A</v>
      </c>
    </row>
    <row r="9" spans="1:9" x14ac:dyDescent="0.3">
      <c r="B9" s="169" t="s">
        <v>17</v>
      </c>
      <c r="C9" s="166" t="s">
        <v>13</v>
      </c>
      <c r="D9" s="79" t="str">
        <f>C9</f>
        <v>Est/Ouest</v>
      </c>
    </row>
    <row r="10" spans="1:9" x14ac:dyDescent="0.3">
      <c r="B10" s="168" t="s">
        <v>20</v>
      </c>
      <c r="C10" s="166" t="s">
        <v>148</v>
      </c>
      <c r="D10" s="79" t="str">
        <f>C10</f>
        <v>Etage intermédiaire</v>
      </c>
    </row>
    <row r="11" spans="1:9" x14ac:dyDescent="0.3">
      <c r="B11" s="169" t="s">
        <v>210</v>
      </c>
      <c r="C11" s="166" t="s">
        <v>57</v>
      </c>
      <c r="D11" s="79" t="str">
        <f>C11</f>
        <v>Moyen</v>
      </c>
      <c r="F11" s="160" t="s">
        <v>238</v>
      </c>
    </row>
    <row r="12" spans="1:9" x14ac:dyDescent="0.3">
      <c r="B12" s="168" t="s">
        <v>211</v>
      </c>
      <c r="C12" s="166" t="s">
        <v>24</v>
      </c>
      <c r="D12" s="79" t="str">
        <f>IF(Synthèse!M5="Oui",IF('Lgt type2'!C12='DATA confort'!J8,'DATA confort'!K8,IF('Lgt type2'!C12='DATA confort'!K8,'DATA confort'!L8,C12)),C12)</f>
        <v>Peu traversant</v>
      </c>
    </row>
    <row r="13" spans="1:9" x14ac:dyDescent="0.3">
      <c r="B13" s="169" t="s">
        <v>206</v>
      </c>
      <c r="C13" s="166" t="s">
        <v>16</v>
      </c>
      <c r="D13" s="79" t="str">
        <f>IF(Synthèse!M7="Oui",'DATA confort'!B21,C13)</f>
        <v>Moyenne</v>
      </c>
      <c r="F13" s="80"/>
      <c r="G13" s="157" t="s">
        <v>236</v>
      </c>
      <c r="H13" s="157" t="s">
        <v>237</v>
      </c>
    </row>
    <row r="14" spans="1:9" x14ac:dyDescent="0.3">
      <c r="B14" s="168" t="s">
        <v>27</v>
      </c>
      <c r="C14" s="166" t="s">
        <v>31</v>
      </c>
      <c r="D14" s="79" t="str">
        <f>IF(C14="Oui",C14,Synthèse!M6)</f>
        <v>Oui</v>
      </c>
      <c r="F14" s="158" t="s">
        <v>137</v>
      </c>
      <c r="G14" s="162">
        <f>'DATA clim2'!C61</f>
        <v>238.62959999999998</v>
      </c>
      <c r="H14" s="162">
        <f>'DATA clim2'!I61</f>
        <v>193.45267799999999</v>
      </c>
    </row>
    <row r="15" spans="1:9" x14ac:dyDescent="0.3">
      <c r="B15" s="169" t="s">
        <v>110</v>
      </c>
      <c r="C15" s="166" t="s">
        <v>31</v>
      </c>
      <c r="D15" s="79" t="str">
        <f>IF(C15="Oui",C15,Synthèse!M8)</f>
        <v>Non</v>
      </c>
      <c r="F15" s="158" t="s">
        <v>141</v>
      </c>
      <c r="G15" s="175" t="str">
        <f>IF(C7=Listes!H6,'DATA clim2'!C63,'DATA clim2'!C62)</f>
        <v>Faible</v>
      </c>
      <c r="H15" s="175" t="str">
        <f>IF(D7=Listes!H6,'DATA clim2'!I63,'DATA clim2'!I62)</f>
        <v>Très faible</v>
      </c>
    </row>
    <row r="16" spans="1:9" ht="14.4" customHeight="1" x14ac:dyDescent="0.3">
      <c r="B16" s="168" t="s">
        <v>207</v>
      </c>
      <c r="C16" s="166" t="s">
        <v>16</v>
      </c>
      <c r="D16" s="79" t="str">
        <f>C16</f>
        <v>Moyenne</v>
      </c>
      <c r="F16" s="172"/>
      <c r="G16" s="172"/>
      <c r="H16" s="172"/>
    </row>
    <row r="17" spans="2:8" x14ac:dyDescent="0.3">
      <c r="B17" s="169" t="s">
        <v>209</v>
      </c>
      <c r="C17" s="166" t="s">
        <v>16</v>
      </c>
      <c r="D17" s="79" t="str">
        <f>IF(Synthèse!M9="Non",C17,Synthèse!M9)</f>
        <v>Bonne</v>
      </c>
      <c r="F17" s="202" t="s">
        <v>228</v>
      </c>
      <c r="G17" s="202"/>
      <c r="H17" s="202"/>
    </row>
    <row r="18" spans="2:8" x14ac:dyDescent="0.3">
      <c r="B18" s="168" t="s">
        <v>208</v>
      </c>
      <c r="C18" s="166" t="s">
        <v>16</v>
      </c>
      <c r="D18" s="79" t="str">
        <f>IF(Synthèse!M10="Oui",Listes!E4,'Lgt type2'!C18)</f>
        <v>Moyenne</v>
      </c>
      <c r="F18" s="202"/>
      <c r="G18" s="202"/>
      <c r="H18" s="202"/>
    </row>
    <row r="19" spans="2:8" x14ac:dyDescent="0.3">
      <c r="B19" s="169" t="s">
        <v>72</v>
      </c>
      <c r="C19" s="166" t="s">
        <v>31</v>
      </c>
      <c r="D19" s="79" t="str">
        <f>IF(C19="Oui",C19,Synthèse!M11)</f>
        <v>Non</v>
      </c>
      <c r="F19" s="202"/>
      <c r="G19" s="202"/>
      <c r="H19" s="202"/>
    </row>
    <row r="20" spans="2:8" x14ac:dyDescent="0.3">
      <c r="B20" s="168" t="s">
        <v>115</v>
      </c>
      <c r="C20" s="166" t="s">
        <v>31</v>
      </c>
      <c r="D20" s="79" t="str">
        <f>IF(C20="Oui",C20,Synthèse!M12)</f>
        <v>Oui</v>
      </c>
    </row>
    <row r="21" spans="2:8" x14ac:dyDescent="0.3">
      <c r="B21" s="169" t="s">
        <v>123</v>
      </c>
      <c r="C21" s="166" t="s">
        <v>31</v>
      </c>
      <c r="D21" s="79" t="str">
        <f>IF(C21="Oui",C21,Synthèse!M12)</f>
        <v>Oui</v>
      </c>
    </row>
    <row r="22" spans="2:8" x14ac:dyDescent="0.3">
      <c r="B22" s="53"/>
    </row>
    <row r="23" spans="2:8" x14ac:dyDescent="0.3">
      <c r="B23" s="163" t="s">
        <v>212</v>
      </c>
      <c r="C23" s="83"/>
    </row>
    <row r="24" spans="2:8" x14ac:dyDescent="0.3">
      <c r="C24" s="53"/>
    </row>
    <row r="26" spans="2:8" x14ac:dyDescent="0.3">
      <c r="C26" s="53"/>
    </row>
  </sheetData>
  <sheetProtection algorithmName="SHA-512" hashValue="1UnuDFbm8+6piGjU0gk3KZoRD6M1rGV1pejU2BUTbQ9Wwt9JbaOBRYLVtCXVLQ/KjSvZRzrlQLAU/aCGSTzs1A==" saltValue="FVHQlPNhMyWom8ioux0V6g==" spinCount="100000" sheet="1" objects="1" scenarios="1"/>
  <mergeCells count="1">
    <mergeCell ref="F17:H19"/>
  </mergeCells>
  <conditionalFormatting sqref="C7">
    <cfRule type="cellIs" dxfId="147" priority="1" operator="equal">
      <formula>"A définir dans FEUILLE Synthèse"</formula>
    </cfRule>
  </conditionalFormatting>
  <conditionalFormatting sqref="G8">
    <cfRule type="expression" dxfId="144" priority="17">
      <formula>$G$8="G"</formula>
    </cfRule>
    <cfRule type="expression" dxfId="143" priority="18">
      <formula>$G$8="F"</formula>
    </cfRule>
    <cfRule type="expression" dxfId="142" priority="19">
      <formula>$G$8="E"</formula>
    </cfRule>
    <cfRule type="expression" dxfId="141" priority="20">
      <formula>$G$8="D"</formula>
    </cfRule>
    <cfRule type="expression" dxfId="140" priority="21">
      <formula>$G$8="C"</formula>
    </cfRule>
    <cfRule type="expression" dxfId="139" priority="22">
      <formula>$G$8="B"</formula>
    </cfRule>
    <cfRule type="expression" dxfId="138" priority="23">
      <formula>$G$8="A"</formula>
    </cfRule>
  </conditionalFormatting>
  <conditionalFormatting sqref="G15:H15">
    <cfRule type="cellIs" dxfId="137" priority="11" operator="equal">
      <formula>"Très élevée"</formula>
    </cfRule>
    <cfRule type="cellIs" dxfId="136" priority="12" operator="equal">
      <formula>"Elevée"</formula>
    </cfRule>
    <cfRule type="cellIs" dxfId="135" priority="13" operator="equal">
      <formula>"Moyenne"</formula>
    </cfRule>
    <cfRule type="cellIs" dxfId="134" priority="14" operator="equal">
      <formula>"Faible"</formula>
    </cfRule>
    <cfRule type="cellIs" dxfId="133" priority="15" operator="equal">
      <formula>"Très faible"</formula>
    </cfRule>
  </conditionalFormatting>
  <conditionalFormatting sqref="H8">
    <cfRule type="cellIs" dxfId="132" priority="3" operator="equal">
      <formula>"G"</formula>
    </cfRule>
    <cfRule type="cellIs" dxfId="131" priority="4" operator="equal">
      <formula>"F"</formula>
    </cfRule>
    <cfRule type="cellIs" dxfId="130" priority="5" operator="equal">
      <formula>"E"</formula>
    </cfRule>
    <cfRule type="cellIs" dxfId="129" priority="6" operator="equal">
      <formula>"D"</formula>
    </cfRule>
    <cfRule type="cellIs" dxfId="128" priority="7" operator="equal">
      <formula>"C"</formula>
    </cfRule>
    <cfRule type="cellIs" dxfId="127" priority="8" operator="equal">
      <formula>"B"</formula>
    </cfRule>
    <cfRule type="cellIs" dxfId="126" priority="9" operator="equal">
      <formula>"A"</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2" id="{F04516C4-D365-48FB-941D-E8762C4154B5}">
            <xm:f>OR($C$10=Listes!$B$1,$C$10=Listes!$B$2)</xm:f>
            <x14:dxf>
              <font>
                <color theme="0"/>
              </font>
              <fill>
                <patternFill patternType="none">
                  <fgColor indexed="64"/>
                  <bgColor auto="1"/>
                </patternFill>
              </fill>
            </x14:dxf>
          </x14:cfRule>
          <xm:sqref>C13:C15</xm:sqref>
        </x14:conditionalFormatting>
        <x14:conditionalFormatting xmlns:xm="http://schemas.microsoft.com/office/excel/2006/main">
          <x14:cfRule type="expression" priority="16" id="{6FFB1CCA-C99E-4652-9721-5B21E7DF5B0A}">
            <xm:f>OR($C$10=Listes!$B$1,$C$10=Listes!$B$2)</xm:f>
            <x14:dxf>
              <font>
                <color theme="0"/>
              </font>
              <fill>
                <patternFill patternType="lightUp">
                  <fgColor theme="7" tint="0.39994506668294322"/>
                  <bgColor theme="0"/>
                </patternFill>
              </fill>
            </x14:dxf>
          </x14:cfRule>
          <xm:sqref>D13:D15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1D7070A6-BD03-4278-A0EE-2FAF8271ED4C}">
          <x14:formula1>
            <xm:f>'DATA confort'!$I$9:$I$11</xm:f>
          </x14:formula1>
          <xm:sqref>C11</xm:sqref>
        </x14:dataValidation>
        <x14:dataValidation type="list" allowBlank="1" showInputMessage="1" showErrorMessage="1" xr:uid="{59C834EE-5E2B-4F6A-9F9B-EBB4DA38DBF6}">
          <x14:formula1>
            <xm:f>'DATA confort'!$J$8:$L$8</xm:f>
          </x14:formula1>
          <xm:sqref>C12</xm:sqref>
        </x14:dataValidation>
        <x14:dataValidation type="list" allowBlank="1" showInputMessage="1" showErrorMessage="1" xr:uid="{E557400E-D5F9-4ACE-BE52-E2A6A55EFB4B}">
          <x14:formula1>
            <xm:f>'DATA confort'!$B$35:$B$37</xm:f>
          </x14:formula1>
          <xm:sqref>C16</xm:sqref>
        </x14:dataValidation>
        <x14:dataValidation type="list" allowBlank="1" showInputMessage="1" showErrorMessage="1" xr:uid="{24BE7B1F-F178-474D-91D3-1B32837344FF}">
          <x14:formula1>
            <xm:f>Listes!$E$2:$E$4</xm:f>
          </x14:formula1>
          <xm:sqref>C18</xm:sqref>
        </x14:dataValidation>
        <x14:dataValidation type="list" allowBlank="1" showInputMessage="1" showErrorMessage="1" xr:uid="{EA3D81BA-3A89-40EC-B7C5-074817D1D8EC}">
          <x14:formula1>
            <xm:f>'DATA confort'!$B$39:$B$43</xm:f>
          </x14:formula1>
          <xm:sqref>C17</xm:sqref>
        </x14:dataValidation>
        <x14:dataValidation type="list" allowBlank="1" showInputMessage="1" showErrorMessage="1" xr:uid="{07456B07-849A-44BC-A6BF-98959CA47C68}">
          <x14:formula1>
            <xm:f>Listes!$B$5:$B$6</xm:f>
          </x14:formula1>
          <xm:sqref>C19:C21 C14:C15 C3</xm:sqref>
        </x14:dataValidation>
        <x14:dataValidation type="list" allowBlank="1" showInputMessage="1" showErrorMessage="1" xr:uid="{8033C99E-E639-4B5E-815C-376F16B78682}">
          <x14:formula1>
            <xm:f>Listes!$B$1:$B$3</xm:f>
          </x14:formula1>
          <xm:sqref>C10</xm:sqref>
        </x14:dataValidation>
        <x14:dataValidation type="list" allowBlank="1" showInputMessage="1" showErrorMessage="1" xr:uid="{6AF63F6C-6525-4396-8CAA-8B56F36BBC1A}">
          <x14:formula1>
            <xm:f>'DATA confort'!$B$19:$B$21</xm:f>
          </x14:formula1>
          <xm:sqref>C13</xm:sqref>
        </x14:dataValidation>
        <x14:dataValidation type="list" allowBlank="1" showInputMessage="1" showErrorMessage="1" xr:uid="{8D456EB8-C7D5-428E-9BB9-D657FE901CBC}">
          <x14:formula1>
            <xm:f>'DATA confort'!$B$31:$B$33</xm:f>
          </x14:formula1>
          <xm:sqref>C9</xm:sqref>
        </x14:dataValidation>
        <x14:dataValidation type="list" allowBlank="1" showInputMessage="1" showErrorMessage="1" xr:uid="{3D9270B1-E3FD-4B88-AC23-73C066B3FB28}">
          <x14:formula1>
            <xm:f>'DATA confort'!$B$26:$B$29</xm:f>
          </x14:formula1>
          <xm:sqref>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3C19-2204-4E89-8EFB-763F21062BAD}">
  <dimension ref="A1:I26"/>
  <sheetViews>
    <sheetView showGridLines="0" zoomScaleNormal="100" workbookViewId="0">
      <selection activeCell="C39" sqref="C39"/>
    </sheetView>
  </sheetViews>
  <sheetFormatPr baseColWidth="10" defaultRowHeight="14.4" x14ac:dyDescent="0.3"/>
  <cols>
    <col min="1" max="1" width="5.44140625" customWidth="1"/>
    <col min="2" max="2" width="44.77734375" customWidth="1"/>
    <col min="3" max="3" width="33.33203125" customWidth="1"/>
    <col min="4" max="4" width="8.109375" hidden="1" customWidth="1"/>
    <col min="5" max="5" width="5.6640625" customWidth="1"/>
    <col min="6" max="6" width="38.6640625" bestFit="1" customWidth="1"/>
    <col min="7" max="8" width="15.33203125" customWidth="1"/>
    <col min="9" max="9" width="14.33203125" customWidth="1"/>
  </cols>
  <sheetData>
    <row r="1" spans="1:9" ht="8.4" customHeight="1" x14ac:dyDescent="0.3"/>
    <row r="2" spans="1:9" ht="22.95" customHeight="1" x14ac:dyDescent="0.3">
      <c r="B2" s="154" t="s">
        <v>215</v>
      </c>
      <c r="C2" s="139"/>
      <c r="F2" s="154" t="s">
        <v>140</v>
      </c>
      <c r="G2" s="139"/>
      <c r="H2" s="139"/>
    </row>
    <row r="3" spans="1:9" x14ac:dyDescent="0.3">
      <c r="B3" s="169" t="s">
        <v>222</v>
      </c>
      <c r="C3" s="164" t="s">
        <v>30</v>
      </c>
    </row>
    <row r="4" spans="1:9" ht="8.4" customHeight="1" x14ac:dyDescent="0.3">
      <c r="B4" s="168"/>
      <c r="C4" s="83"/>
    </row>
    <row r="5" spans="1:9" ht="20.399999999999999" customHeight="1" x14ac:dyDescent="0.3">
      <c r="B5" s="167" t="s">
        <v>235</v>
      </c>
      <c r="F5" s="161" t="s">
        <v>138</v>
      </c>
    </row>
    <row r="6" spans="1:9" x14ac:dyDescent="0.3">
      <c r="B6" s="168" t="s">
        <v>216</v>
      </c>
      <c r="C6" s="164" t="s">
        <v>220</v>
      </c>
      <c r="D6" s="76" t="s">
        <v>92</v>
      </c>
      <c r="F6" s="77"/>
      <c r="G6" s="157" t="s">
        <v>236</v>
      </c>
      <c r="H6" s="157" t="s">
        <v>237</v>
      </c>
      <c r="I6" s="78"/>
    </row>
    <row r="7" spans="1:9" x14ac:dyDescent="0.3">
      <c r="A7" s="81"/>
      <c r="B7" s="169" t="s">
        <v>147</v>
      </c>
      <c r="C7" s="165" t="str">
        <f>IF(Synthèse!C5="","A définir dans FEUILLE Synthèse",Synthèse!C5)</f>
        <v>MARTINIQUE</v>
      </c>
      <c r="D7" s="79" t="str">
        <f>C7</f>
        <v>MARTINIQUE</v>
      </c>
      <c r="F7" s="158" t="s">
        <v>39</v>
      </c>
      <c r="G7" s="159">
        <f>'DATA confort3'!C64</f>
        <v>5.2026114124799996</v>
      </c>
      <c r="H7" s="159">
        <f>'DATA confort3'!I64</f>
        <v>3.4301242160489696</v>
      </c>
    </row>
    <row r="8" spans="1:9" x14ac:dyDescent="0.3">
      <c r="B8" s="168" t="s">
        <v>18</v>
      </c>
      <c r="C8" s="166" t="s">
        <v>10</v>
      </c>
      <c r="D8" s="79" t="str">
        <f>C8</f>
        <v>T3</v>
      </c>
      <c r="F8" s="158" t="s">
        <v>40</v>
      </c>
      <c r="G8" s="173" t="str">
        <f>IF(C20="Oui",'DATA confort3'!C66,'DATA confort3'!C65)</f>
        <v>G</v>
      </c>
      <c r="H8" s="174" t="str">
        <f>IF(D20="Oui",'DATA confort3'!I66,'DATA confort3'!I65)</f>
        <v>D</v>
      </c>
    </row>
    <row r="9" spans="1:9" x14ac:dyDescent="0.3">
      <c r="B9" s="169" t="s">
        <v>17</v>
      </c>
      <c r="C9" s="166" t="s">
        <v>14</v>
      </c>
      <c r="D9" s="79" t="str">
        <f>C9</f>
        <v>Nord/Sud</v>
      </c>
    </row>
    <row r="10" spans="1:9" x14ac:dyDescent="0.3">
      <c r="B10" s="168" t="s">
        <v>20</v>
      </c>
      <c r="C10" s="166" t="s">
        <v>21</v>
      </c>
      <c r="D10" s="79" t="str">
        <f>C10</f>
        <v>Sous toiture</v>
      </c>
    </row>
    <row r="11" spans="1:9" x14ac:dyDescent="0.3">
      <c r="B11" s="169" t="s">
        <v>210</v>
      </c>
      <c r="C11" s="166" t="s">
        <v>58</v>
      </c>
      <c r="D11" s="79" t="str">
        <f>C11</f>
        <v>Mauvais (site abrité / lgt RDC)</v>
      </c>
      <c r="F11" s="160" t="s">
        <v>238</v>
      </c>
    </row>
    <row r="12" spans="1:9" x14ac:dyDescent="0.3">
      <c r="B12" s="168" t="s">
        <v>211</v>
      </c>
      <c r="C12" s="166" t="s">
        <v>23</v>
      </c>
      <c r="D12" s="79" t="str">
        <f>IF(Synthèse!M5="Oui",IF('Lgt type3'!C12='DATA confort'!J8,'DATA confort'!K8,IF('Lgt type3'!C12='DATA confort'!K8,'DATA confort'!L8,C12)),C12)</f>
        <v>Non traversant</v>
      </c>
    </row>
    <row r="13" spans="1:9" x14ac:dyDescent="0.3">
      <c r="B13" s="169" t="s">
        <v>206</v>
      </c>
      <c r="C13" s="166" t="s">
        <v>16</v>
      </c>
      <c r="D13" s="79" t="str">
        <f>IF(Synthèse!M7="Oui",'DATA confort'!B21,C13)</f>
        <v>Moyenne</v>
      </c>
      <c r="F13" s="80"/>
      <c r="G13" s="157" t="s">
        <v>236</v>
      </c>
      <c r="H13" s="157" t="s">
        <v>237</v>
      </c>
    </row>
    <row r="14" spans="1:9" x14ac:dyDescent="0.3">
      <c r="B14" s="168" t="s">
        <v>27</v>
      </c>
      <c r="C14" s="166" t="s">
        <v>31</v>
      </c>
      <c r="D14" s="79" t="str">
        <f>IF(C14="Oui",C14,Synthèse!M6)</f>
        <v>Oui</v>
      </c>
      <c r="F14" s="158" t="s">
        <v>137</v>
      </c>
      <c r="G14" s="162">
        <f>'DATA clim3'!C61</f>
        <v>313.45426021874994</v>
      </c>
      <c r="H14" s="162">
        <f>'DATA clim3'!I61</f>
        <v>196.72476595199998</v>
      </c>
    </row>
    <row r="15" spans="1:9" x14ac:dyDescent="0.3">
      <c r="B15" s="169" t="s">
        <v>110</v>
      </c>
      <c r="C15" s="166" t="s">
        <v>31</v>
      </c>
      <c r="D15" s="79" t="str">
        <f>IF(C15="Oui",C15,Synthèse!M8)</f>
        <v>Non</v>
      </c>
      <c r="F15" s="158" t="s">
        <v>141</v>
      </c>
      <c r="G15" s="175" t="str">
        <f>IF(C7=Listes!H6,'DATA clim3'!C63,'DATA clim3'!C62)</f>
        <v>Moyenne</v>
      </c>
      <c r="H15" s="175" t="str">
        <f>IF(D7=Listes!H6,'DATA clim3'!I63,'DATA clim3'!I62)</f>
        <v>Très faible</v>
      </c>
    </row>
    <row r="16" spans="1:9" ht="14.4" customHeight="1" x14ac:dyDescent="0.3">
      <c r="B16" s="168" t="s">
        <v>207</v>
      </c>
      <c r="C16" s="166" t="s">
        <v>16</v>
      </c>
      <c r="D16" s="79" t="str">
        <f>C16</f>
        <v>Moyenne</v>
      </c>
      <c r="F16" s="172"/>
      <c r="G16" s="172"/>
      <c r="H16" s="172"/>
    </row>
    <row r="17" spans="2:8" x14ac:dyDescent="0.3">
      <c r="B17" s="169" t="s">
        <v>209</v>
      </c>
      <c r="C17" s="166" t="s">
        <v>16</v>
      </c>
      <c r="D17" s="79" t="str">
        <f>IF(Synthèse!M9="Non",C17,Synthèse!M9)</f>
        <v>Bonne</v>
      </c>
      <c r="F17" s="202" t="s">
        <v>228</v>
      </c>
      <c r="G17" s="202"/>
      <c r="H17" s="202"/>
    </row>
    <row r="18" spans="2:8" x14ac:dyDescent="0.3">
      <c r="B18" s="168" t="s">
        <v>208</v>
      </c>
      <c r="C18" s="166" t="s">
        <v>16</v>
      </c>
      <c r="D18" s="79" t="str">
        <f>IF(Synthèse!M10="Oui",Listes!E4,'Lgt type3'!C18)</f>
        <v>Moyenne</v>
      </c>
      <c r="F18" s="202"/>
      <c r="G18" s="202"/>
      <c r="H18" s="202"/>
    </row>
    <row r="19" spans="2:8" x14ac:dyDescent="0.3">
      <c r="B19" s="169" t="s">
        <v>72</v>
      </c>
      <c r="C19" s="166" t="s">
        <v>31</v>
      </c>
      <c r="D19" s="79" t="str">
        <f>IF(C19="Oui",C19,Synthèse!M11)</f>
        <v>Non</v>
      </c>
      <c r="F19" s="202"/>
      <c r="G19" s="202"/>
      <c r="H19" s="202"/>
    </row>
    <row r="20" spans="2:8" x14ac:dyDescent="0.3">
      <c r="B20" s="168" t="s">
        <v>115</v>
      </c>
      <c r="C20" s="166" t="s">
        <v>31</v>
      </c>
      <c r="D20" s="79" t="str">
        <f>IF(C20="Oui",C20,Synthèse!M12)</f>
        <v>Oui</v>
      </c>
    </row>
    <row r="21" spans="2:8" x14ac:dyDescent="0.3">
      <c r="B21" s="169" t="s">
        <v>123</v>
      </c>
      <c r="C21" s="166" t="s">
        <v>31</v>
      </c>
      <c r="D21" s="79" t="str">
        <f>IF(C21="Oui",C21,Synthèse!M12)</f>
        <v>Oui</v>
      </c>
    </row>
    <row r="22" spans="2:8" x14ac:dyDescent="0.3">
      <c r="B22" s="53"/>
    </row>
    <row r="23" spans="2:8" x14ac:dyDescent="0.3">
      <c r="B23" s="163" t="s">
        <v>212</v>
      </c>
      <c r="C23" s="83"/>
    </row>
    <row r="24" spans="2:8" x14ac:dyDescent="0.3">
      <c r="C24" s="53"/>
    </row>
    <row r="26" spans="2:8" x14ac:dyDescent="0.3">
      <c r="C26" s="53"/>
    </row>
  </sheetData>
  <sheetProtection algorithmName="SHA-512" hashValue="GN0vbFlcd8gp9POK63U+s0611S7+pn+vmc0mOPkbnlB2HgJ7iYgVrLRIXYBLGUHg/LpZUXicK2H394ilFglbsA==" saltValue="E7ivMfmlgfxA+Y6Nop2l4g==" spinCount="100000" sheet="1" objects="1" scenarios="1"/>
  <mergeCells count="1">
    <mergeCell ref="F17:H19"/>
  </mergeCells>
  <conditionalFormatting sqref="C7">
    <cfRule type="cellIs" dxfId="125" priority="3" operator="equal">
      <formula>"A définir dans FEUILLE Synthèse"</formula>
    </cfRule>
  </conditionalFormatting>
  <conditionalFormatting sqref="G8">
    <cfRule type="expression" dxfId="123" priority="19">
      <formula>$G$8="G"</formula>
    </cfRule>
    <cfRule type="expression" dxfId="122" priority="20">
      <formula>$G$8="F"</formula>
    </cfRule>
    <cfRule type="expression" dxfId="121" priority="21">
      <formula>$G$8="E"</formula>
    </cfRule>
    <cfRule type="expression" dxfId="120" priority="22">
      <formula>$G$8="D"</formula>
    </cfRule>
    <cfRule type="expression" dxfId="119" priority="23">
      <formula>$G$8="C"</formula>
    </cfRule>
    <cfRule type="expression" dxfId="118" priority="24">
      <formula>$G$8="B"</formula>
    </cfRule>
    <cfRule type="expression" dxfId="117" priority="25">
      <formula>$G$8="A"</formula>
    </cfRule>
  </conditionalFormatting>
  <conditionalFormatting sqref="G15:H15">
    <cfRule type="cellIs" dxfId="116" priority="13" operator="equal">
      <formula>"Très élevée"</formula>
    </cfRule>
    <cfRule type="cellIs" dxfId="115" priority="14" operator="equal">
      <formula>"Elevée"</formula>
    </cfRule>
    <cfRule type="cellIs" dxfId="114" priority="15" operator="equal">
      <formula>"Moyenne"</formula>
    </cfRule>
    <cfRule type="cellIs" dxfId="113" priority="16" operator="equal">
      <formula>"Faible"</formula>
    </cfRule>
    <cfRule type="cellIs" dxfId="112" priority="17" operator="equal">
      <formula>"Très faible"</formula>
    </cfRule>
  </conditionalFormatting>
  <conditionalFormatting sqref="H8">
    <cfRule type="cellIs" dxfId="111" priority="5" operator="equal">
      <formula>"G"</formula>
    </cfRule>
    <cfRule type="cellIs" dxfId="110" priority="6" operator="equal">
      <formula>"F"</formula>
    </cfRule>
    <cfRule type="cellIs" dxfId="109" priority="7" operator="equal">
      <formula>"E"</formula>
    </cfRule>
    <cfRule type="cellIs" dxfId="108" priority="8" operator="equal">
      <formula>"D"</formula>
    </cfRule>
    <cfRule type="cellIs" dxfId="107" priority="9" operator="equal">
      <formula>"C"</formula>
    </cfRule>
    <cfRule type="cellIs" dxfId="106" priority="10" operator="equal">
      <formula>"B"</formula>
    </cfRule>
    <cfRule type="cellIs" dxfId="105" priority="11" operator="equal">
      <formula>"A"</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1" id="{5CCBAD10-45F0-4656-B056-8D12D0E00912}">
            <xm:f>OR($C$10=Listes!$B$1,$C$10=Listes!$B$2)</xm:f>
            <x14:dxf>
              <font>
                <color theme="0"/>
              </font>
              <fill>
                <patternFill patternType="none">
                  <fgColor indexed="64"/>
                  <bgColor auto="1"/>
                </patternFill>
              </fill>
            </x14:dxf>
          </x14:cfRule>
          <xm:sqref>C13:D15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E4709E29-C506-45EA-B1BE-1F4E4BF52EAD}">
          <x14:formula1>
            <xm:f>'DATA confort'!$B$26:$B$29</xm:f>
          </x14:formula1>
          <xm:sqref>C8</xm:sqref>
        </x14:dataValidation>
        <x14:dataValidation type="list" allowBlank="1" showInputMessage="1" showErrorMessage="1" xr:uid="{C3E6C62E-6106-42F7-B964-FCA042E222BF}">
          <x14:formula1>
            <xm:f>'DATA confort'!$B$31:$B$33</xm:f>
          </x14:formula1>
          <xm:sqref>C9</xm:sqref>
        </x14:dataValidation>
        <x14:dataValidation type="list" allowBlank="1" showInputMessage="1" showErrorMessage="1" xr:uid="{B97FF0F2-FE2D-46D7-8667-FFD5270214F8}">
          <x14:formula1>
            <xm:f>'DATA confort'!$B$19:$B$21</xm:f>
          </x14:formula1>
          <xm:sqref>C13</xm:sqref>
        </x14:dataValidation>
        <x14:dataValidation type="list" allowBlank="1" showInputMessage="1" showErrorMessage="1" xr:uid="{6DE665BB-FB4B-4401-89C6-E6FE925D054C}">
          <x14:formula1>
            <xm:f>Listes!$B$1:$B$3</xm:f>
          </x14:formula1>
          <xm:sqref>C10</xm:sqref>
        </x14:dataValidation>
        <x14:dataValidation type="list" allowBlank="1" showInputMessage="1" showErrorMessage="1" xr:uid="{F6DED806-23A8-4974-AD15-B300F9B1C60A}">
          <x14:formula1>
            <xm:f>Listes!$B$5:$B$6</xm:f>
          </x14:formula1>
          <xm:sqref>C19:C21 C14:C15 C3:C4</xm:sqref>
        </x14:dataValidation>
        <x14:dataValidation type="list" allowBlank="1" showInputMessage="1" showErrorMessage="1" xr:uid="{D464EEED-ECFA-43B5-903F-4D5544182002}">
          <x14:formula1>
            <xm:f>'DATA confort'!$B$39:$B$43</xm:f>
          </x14:formula1>
          <xm:sqref>C17</xm:sqref>
        </x14:dataValidation>
        <x14:dataValidation type="list" allowBlank="1" showInputMessage="1" showErrorMessage="1" xr:uid="{80B6E172-B4F8-4755-B460-1FDA5AAC262F}">
          <x14:formula1>
            <xm:f>Listes!$E$2:$E$4</xm:f>
          </x14:formula1>
          <xm:sqref>C18</xm:sqref>
        </x14:dataValidation>
        <x14:dataValidation type="list" allowBlank="1" showInputMessage="1" showErrorMessage="1" xr:uid="{BB8934D9-3687-43A1-8D14-959F3FFB9914}">
          <x14:formula1>
            <xm:f>'DATA confort'!$B$35:$B$37</xm:f>
          </x14:formula1>
          <xm:sqref>C16</xm:sqref>
        </x14:dataValidation>
        <x14:dataValidation type="list" allowBlank="1" showInputMessage="1" showErrorMessage="1" xr:uid="{B57E3737-6F85-4C08-A3A0-081BE098E65C}">
          <x14:formula1>
            <xm:f>'DATA confort'!$J$8:$L$8</xm:f>
          </x14:formula1>
          <xm:sqref>C12</xm:sqref>
        </x14:dataValidation>
        <x14:dataValidation type="list" allowBlank="1" showInputMessage="1" showErrorMessage="1" xr:uid="{08645BCD-AB8D-459D-BD25-B9A99C375403}">
          <x14:formula1>
            <xm:f>'DATA confort'!$I$9:$I$11</xm:f>
          </x14:formula1>
          <xm:sqref>C11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68"/>
  <sheetViews>
    <sheetView zoomScale="85" zoomScaleNormal="85" workbookViewId="0">
      <selection activeCell="I20" sqref="I20"/>
    </sheetView>
  </sheetViews>
  <sheetFormatPr baseColWidth="10" defaultColWidth="8.88671875" defaultRowHeight="14.4" x14ac:dyDescent="0.3"/>
  <cols>
    <col min="1" max="1" width="17.5546875" customWidth="1"/>
    <col min="2" max="2" width="37.88671875" customWidth="1"/>
    <col min="3" max="3" width="33.109375" customWidth="1"/>
    <col min="4" max="4" width="15.6640625" customWidth="1"/>
    <col min="5" max="5" width="22.21875" bestFit="1" customWidth="1"/>
    <col min="8" max="8" width="23.88671875" customWidth="1"/>
    <col min="9" max="9" width="36.5546875" customWidth="1"/>
    <col min="10" max="12" width="14.44140625" customWidth="1"/>
  </cols>
  <sheetData>
    <row r="2" spans="1:12" x14ac:dyDescent="0.3">
      <c r="B2" s="6" t="s">
        <v>2</v>
      </c>
    </row>
    <row r="3" spans="1:12" x14ac:dyDescent="0.3">
      <c r="B3" s="6" t="s">
        <v>37</v>
      </c>
      <c r="C3" s="4" t="s">
        <v>130</v>
      </c>
      <c r="D3" s="4" t="s">
        <v>21</v>
      </c>
      <c r="E3" s="4" t="s">
        <v>22</v>
      </c>
    </row>
    <row r="4" spans="1:12" x14ac:dyDescent="0.3">
      <c r="A4" s="3" t="s">
        <v>0</v>
      </c>
      <c r="B4" s="6" t="s">
        <v>119</v>
      </c>
      <c r="C4" s="7">
        <v>2.75</v>
      </c>
      <c r="D4" s="7">
        <v>4.5199999999999996</v>
      </c>
      <c r="E4" s="7">
        <v>3.11</v>
      </c>
    </row>
    <row r="5" spans="1:12" ht="15" thickBot="1" x14ac:dyDescent="0.35">
      <c r="C5" s="1"/>
      <c r="D5" s="1"/>
      <c r="E5" s="1"/>
    </row>
    <row r="6" spans="1:12" x14ac:dyDescent="0.3">
      <c r="C6" s="203" t="s">
        <v>3</v>
      </c>
      <c r="D6" s="203"/>
      <c r="E6" s="203"/>
      <c r="I6" s="22" t="s">
        <v>88</v>
      </c>
      <c r="J6" s="23"/>
      <c r="K6" s="23"/>
      <c r="L6" s="24"/>
    </row>
    <row r="7" spans="1:12" x14ac:dyDescent="0.3">
      <c r="B7" s="15" t="s">
        <v>66</v>
      </c>
      <c r="C7" s="7" t="str">
        <f>$C$3</f>
        <v>RDC ou étage intermédiaire</v>
      </c>
      <c r="D7" s="7" t="str">
        <f>$D$3</f>
        <v>Sous toiture</v>
      </c>
      <c r="E7" s="7" t="str">
        <f>$E$3</f>
        <v>Sous toiture isolée</v>
      </c>
      <c r="H7" s="14"/>
      <c r="I7" s="25" t="s">
        <v>67</v>
      </c>
      <c r="K7" s="1"/>
      <c r="L7" s="26"/>
    </row>
    <row r="8" spans="1:12" x14ac:dyDescent="0.3">
      <c r="B8" s="6" t="s">
        <v>60</v>
      </c>
      <c r="C8" s="18">
        <f>C9*2</f>
        <v>1.1399999999999999</v>
      </c>
      <c r="D8" s="18">
        <f t="shared" ref="D8" si="0">D9*2</f>
        <v>0.64</v>
      </c>
      <c r="E8" s="18">
        <f t="shared" ref="E8" si="1">E9*2</f>
        <v>0.98</v>
      </c>
      <c r="H8" s="14"/>
      <c r="I8" s="27"/>
      <c r="J8" s="15" t="s">
        <v>23</v>
      </c>
      <c r="K8" s="15" t="s">
        <v>24</v>
      </c>
      <c r="L8" s="28" t="s">
        <v>25</v>
      </c>
    </row>
    <row r="9" spans="1:12" x14ac:dyDescent="0.3">
      <c r="A9" s="3"/>
      <c r="B9" s="6" t="s">
        <v>5</v>
      </c>
      <c r="C9" s="18">
        <v>0.56999999999999995</v>
      </c>
      <c r="D9" s="18">
        <v>0.32</v>
      </c>
      <c r="E9" s="18">
        <v>0.49</v>
      </c>
      <c r="H9" s="14"/>
      <c r="I9" s="29" t="s">
        <v>58</v>
      </c>
      <c r="J9" s="6" t="s">
        <v>60</v>
      </c>
      <c r="K9" s="6" t="s">
        <v>61</v>
      </c>
      <c r="L9" s="30" t="s">
        <v>4</v>
      </c>
    </row>
    <row r="10" spans="1:12" x14ac:dyDescent="0.3">
      <c r="A10" s="3"/>
      <c r="B10" s="6" t="s">
        <v>61</v>
      </c>
      <c r="C10" s="18">
        <f>C9/2</f>
        <v>0.28499999999999998</v>
      </c>
      <c r="D10" s="18">
        <f t="shared" ref="D10" si="2">D9/2</f>
        <v>0.16</v>
      </c>
      <c r="E10" s="18">
        <f t="shared" ref="E10" si="3">E9/2</f>
        <v>0.245</v>
      </c>
      <c r="I10" s="29" t="s">
        <v>57</v>
      </c>
      <c r="J10" s="6" t="s">
        <v>5</v>
      </c>
      <c r="K10" s="6" t="s">
        <v>4</v>
      </c>
      <c r="L10" s="30" t="s">
        <v>62</v>
      </c>
    </row>
    <row r="11" spans="1:12" x14ac:dyDescent="0.3">
      <c r="A11" s="3" t="s">
        <v>0</v>
      </c>
      <c r="B11" s="6" t="s">
        <v>4</v>
      </c>
      <c r="C11" s="18">
        <v>0</v>
      </c>
      <c r="D11" s="18">
        <v>0</v>
      </c>
      <c r="E11" s="18">
        <v>0</v>
      </c>
      <c r="I11" s="29" t="s">
        <v>59</v>
      </c>
      <c r="J11" s="6" t="s">
        <v>61</v>
      </c>
      <c r="K11" s="30" t="s">
        <v>62</v>
      </c>
      <c r="L11" s="30" t="s">
        <v>6</v>
      </c>
    </row>
    <row r="12" spans="1:12" x14ac:dyDescent="0.3">
      <c r="A12" s="3"/>
      <c r="B12" s="6" t="s">
        <v>62</v>
      </c>
      <c r="C12" s="18">
        <f>0.65*C13</f>
        <v>-0.22100000000000003</v>
      </c>
      <c r="D12" s="18">
        <f t="shared" ref="D12" si="4">0.65*D13</f>
        <v>-0.156</v>
      </c>
      <c r="E12" s="18">
        <f t="shared" ref="E12" si="5">0.65*E13</f>
        <v>-0.20150000000000001</v>
      </c>
      <c r="I12" s="27"/>
      <c r="L12" s="26"/>
    </row>
    <row r="13" spans="1:12" x14ac:dyDescent="0.3">
      <c r="A13" s="3"/>
      <c r="B13" s="6" t="s">
        <v>6</v>
      </c>
      <c r="C13" s="18">
        <v>-0.34</v>
      </c>
      <c r="D13" s="18">
        <v>-0.24</v>
      </c>
      <c r="E13" s="18">
        <v>-0.31</v>
      </c>
      <c r="I13" s="27" t="s">
        <v>63</v>
      </c>
      <c r="J13" t="str">
        <f>'Lgt type1'!C10</f>
        <v>Bon (site exposé / lgt derniers étages)</v>
      </c>
      <c r="L13" s="26"/>
    </row>
    <row r="14" spans="1:12" x14ac:dyDescent="0.3">
      <c r="A14" s="3"/>
      <c r="B14" s="15" t="s">
        <v>56</v>
      </c>
      <c r="C14" s="7" t="str">
        <f>$C$3</f>
        <v>RDC ou étage intermédiaire</v>
      </c>
      <c r="D14" s="7" t="str">
        <f>$D$3</f>
        <v>Sous toiture</v>
      </c>
      <c r="E14" s="7" t="str">
        <f>$E$3</f>
        <v>Sous toiture isolée</v>
      </c>
      <c r="I14" s="27" t="s">
        <v>64</v>
      </c>
      <c r="J14" t="str">
        <f>'Lgt type1'!C11</f>
        <v>Peu traversant</v>
      </c>
      <c r="L14" s="26"/>
    </row>
    <row r="15" spans="1:12" x14ac:dyDescent="0.3">
      <c r="A15" s="3"/>
      <c r="B15" s="6" t="s">
        <v>58</v>
      </c>
      <c r="C15" s="18">
        <v>0.56999999999999995</v>
      </c>
      <c r="D15" s="18">
        <v>0.32</v>
      </c>
      <c r="E15" s="18">
        <v>0.49</v>
      </c>
      <c r="I15" s="29" t="s">
        <v>65</v>
      </c>
      <c r="J15" s="15" t="str">
        <f>INDEX(I8:L11,MATCH(J13,I8:I11,0),MATCH(J14,I8:L8,0))</f>
        <v>11 vol/h</v>
      </c>
      <c r="L15" s="26"/>
    </row>
    <row r="16" spans="1:12" x14ac:dyDescent="0.3">
      <c r="A16" s="3"/>
      <c r="B16" s="6" t="s">
        <v>57</v>
      </c>
      <c r="C16" s="18">
        <v>0</v>
      </c>
      <c r="D16" s="18">
        <v>0</v>
      </c>
      <c r="E16" s="18">
        <v>0</v>
      </c>
      <c r="I16" s="27"/>
      <c r="L16" s="26"/>
    </row>
    <row r="17" spans="1:12" x14ac:dyDescent="0.3">
      <c r="A17" s="3"/>
      <c r="B17" s="6" t="s">
        <v>59</v>
      </c>
      <c r="C17" s="18">
        <v>-0.34</v>
      </c>
      <c r="D17" s="18">
        <v>-0.24</v>
      </c>
      <c r="E17" s="18">
        <v>-0.31</v>
      </c>
      <c r="I17" s="27"/>
      <c r="L17" s="26"/>
    </row>
    <row r="18" spans="1:12" x14ac:dyDescent="0.3">
      <c r="A18" s="3"/>
      <c r="B18" s="15" t="s">
        <v>26</v>
      </c>
      <c r="C18" s="7" t="str">
        <f>$C$3</f>
        <v>RDC ou étage intermédiaire</v>
      </c>
      <c r="D18" s="7" t="str">
        <f>$D$3</f>
        <v>Sous toiture</v>
      </c>
      <c r="E18" s="7" t="str">
        <f>$E$3</f>
        <v>Sous toiture isolée</v>
      </c>
      <c r="I18" s="31" t="s">
        <v>71</v>
      </c>
      <c r="L18" s="26"/>
    </row>
    <row r="19" spans="1:12" x14ac:dyDescent="0.3">
      <c r="A19" s="3" t="s">
        <v>0</v>
      </c>
      <c r="B19" s="6" t="s">
        <v>28</v>
      </c>
      <c r="C19" s="18">
        <v>0</v>
      </c>
      <c r="D19" s="18">
        <v>0</v>
      </c>
      <c r="E19" s="18">
        <v>0</v>
      </c>
      <c r="I19" s="32" t="s">
        <v>73</v>
      </c>
      <c r="J19" s="19" t="str">
        <f>'Lgt type1'!C17</f>
        <v>Moyenne</v>
      </c>
      <c r="L19" s="26"/>
    </row>
    <row r="20" spans="1:12" x14ac:dyDescent="0.3">
      <c r="A20" s="3"/>
      <c r="B20" s="6" t="s">
        <v>16</v>
      </c>
      <c r="C20" s="18">
        <v>0</v>
      </c>
      <c r="D20" s="17">
        <f>D21/2</f>
        <v>-0.2</v>
      </c>
      <c r="E20" s="18">
        <v>-0.08</v>
      </c>
      <c r="I20" s="32" t="s">
        <v>74</v>
      </c>
      <c r="J20" s="19" t="str">
        <f>'Lgt type1'!C18</f>
        <v>Non</v>
      </c>
      <c r="L20" s="26"/>
    </row>
    <row r="21" spans="1:12" x14ac:dyDescent="0.3">
      <c r="A21" s="3"/>
      <c r="B21" s="6" t="s">
        <v>29</v>
      </c>
      <c r="C21" s="18">
        <v>0</v>
      </c>
      <c r="D21" s="18">
        <v>-0.4</v>
      </c>
      <c r="E21" s="18">
        <v>-0.15</v>
      </c>
      <c r="I21" s="29" t="s">
        <v>75</v>
      </c>
      <c r="J21" s="20" t="str">
        <f>CONCATENATE(J19,"-",J20)</f>
        <v>Moyenne-Non</v>
      </c>
      <c r="K21" s="1"/>
      <c r="L21" s="33"/>
    </row>
    <row r="22" spans="1:12" ht="15" thickBot="1" x14ac:dyDescent="0.35">
      <c r="A22" s="3"/>
      <c r="B22" s="15" t="s">
        <v>111</v>
      </c>
      <c r="C22" s="7" t="str">
        <f>$C$3</f>
        <v>RDC ou étage intermédiaire</v>
      </c>
      <c r="D22" s="7" t="str">
        <f>$D$3</f>
        <v>Sous toiture</v>
      </c>
      <c r="E22" s="7" t="str">
        <f>$E$3</f>
        <v>Sous toiture isolée</v>
      </c>
      <c r="I22" s="34"/>
      <c r="J22" s="21"/>
      <c r="K22" s="21"/>
      <c r="L22" s="35"/>
    </row>
    <row r="23" spans="1:12" ht="15" thickBot="1" x14ac:dyDescent="0.35">
      <c r="A23" s="3"/>
      <c r="B23" s="6" t="s">
        <v>31</v>
      </c>
      <c r="C23" s="18">
        <v>0</v>
      </c>
      <c r="D23" s="18">
        <v>0</v>
      </c>
      <c r="E23" s="18">
        <v>0</v>
      </c>
      <c r="I23" s="36"/>
      <c r="J23" s="37"/>
      <c r="K23" s="37"/>
      <c r="L23" s="38"/>
    </row>
    <row r="24" spans="1:12" ht="15" thickBot="1" x14ac:dyDescent="0.35">
      <c r="A24" s="3"/>
      <c r="B24" s="6" t="s">
        <v>30</v>
      </c>
      <c r="C24" s="18">
        <v>0</v>
      </c>
      <c r="D24" s="57">
        <v>-0.67</v>
      </c>
      <c r="E24" s="18">
        <v>-0.25</v>
      </c>
    </row>
    <row r="25" spans="1:12" x14ac:dyDescent="0.3">
      <c r="A25" s="3"/>
      <c r="B25" s="15" t="s">
        <v>7</v>
      </c>
      <c r="C25" s="7" t="str">
        <f>$C$3</f>
        <v>RDC ou étage intermédiaire</v>
      </c>
      <c r="D25" s="7" t="str">
        <f>$D$3</f>
        <v>Sous toiture</v>
      </c>
      <c r="E25" s="7" t="str">
        <f>$E$3</f>
        <v>Sous toiture isolée</v>
      </c>
      <c r="I25" s="22" t="s">
        <v>89</v>
      </c>
      <c r="J25" s="23"/>
      <c r="K25" s="23"/>
      <c r="L25" s="24"/>
    </row>
    <row r="26" spans="1:12" x14ac:dyDescent="0.3">
      <c r="A26" s="3"/>
      <c r="B26" s="6" t="s">
        <v>8</v>
      </c>
      <c r="C26" s="18">
        <v>0.11</v>
      </c>
      <c r="D26" s="18">
        <v>0.01</v>
      </c>
      <c r="E26" s="18">
        <v>7.0000000000000007E-2</v>
      </c>
      <c r="I26" s="25" t="s">
        <v>67</v>
      </c>
      <c r="K26" s="1"/>
      <c r="L26" s="26"/>
    </row>
    <row r="27" spans="1:12" x14ac:dyDescent="0.3">
      <c r="A27" s="3" t="s">
        <v>0</v>
      </c>
      <c r="B27" s="6" t="s">
        <v>9</v>
      </c>
      <c r="C27" s="18">
        <v>0</v>
      </c>
      <c r="D27" s="18">
        <v>0</v>
      </c>
      <c r="E27" s="18">
        <v>0</v>
      </c>
      <c r="I27" s="27"/>
      <c r="J27" s="15" t="s">
        <v>23</v>
      </c>
      <c r="K27" s="15" t="s">
        <v>24</v>
      </c>
      <c r="L27" s="28" t="s">
        <v>25</v>
      </c>
    </row>
    <row r="28" spans="1:12" x14ac:dyDescent="0.3">
      <c r="A28" s="3"/>
      <c r="B28" s="6" t="s">
        <v>10</v>
      </c>
      <c r="C28" s="18">
        <f>C29/2</f>
        <v>-0.03</v>
      </c>
      <c r="D28" s="18">
        <v>0</v>
      </c>
      <c r="E28" s="18">
        <f>E29/2</f>
        <v>-1.4999999999999999E-2</v>
      </c>
      <c r="I28" s="29" t="s">
        <v>58</v>
      </c>
      <c r="J28" s="6" t="s">
        <v>60</v>
      </c>
      <c r="K28" s="6" t="s">
        <v>61</v>
      </c>
      <c r="L28" s="30" t="s">
        <v>4</v>
      </c>
    </row>
    <row r="29" spans="1:12" x14ac:dyDescent="0.3">
      <c r="A29" s="3"/>
      <c r="B29" s="6" t="s">
        <v>129</v>
      </c>
      <c r="C29" s="18">
        <v>-0.06</v>
      </c>
      <c r="D29" s="18">
        <v>0</v>
      </c>
      <c r="E29" s="18">
        <v>-0.03</v>
      </c>
      <c r="I29" s="29" t="s">
        <v>57</v>
      </c>
      <c r="J29" s="6" t="s">
        <v>5</v>
      </c>
      <c r="K29" s="6" t="s">
        <v>4</v>
      </c>
      <c r="L29" s="30" t="s">
        <v>62</v>
      </c>
    </row>
    <row r="30" spans="1:12" x14ac:dyDescent="0.3">
      <c r="A30" s="3"/>
      <c r="B30" s="15" t="s">
        <v>12</v>
      </c>
      <c r="C30" s="7" t="str">
        <f>$C$3</f>
        <v>RDC ou étage intermédiaire</v>
      </c>
      <c r="D30" s="7" t="str">
        <f>$D$3</f>
        <v>Sous toiture</v>
      </c>
      <c r="E30" s="7" t="str">
        <f>$E$3</f>
        <v>Sous toiture isolée</v>
      </c>
      <c r="I30" s="29" t="s">
        <v>59</v>
      </c>
      <c r="J30" s="6" t="s">
        <v>61</v>
      </c>
      <c r="K30" s="30" t="s">
        <v>62</v>
      </c>
      <c r="L30" s="30" t="s">
        <v>6</v>
      </c>
    </row>
    <row r="31" spans="1:12" x14ac:dyDescent="0.3">
      <c r="A31" s="3" t="s">
        <v>0</v>
      </c>
      <c r="B31" s="6" t="s">
        <v>13</v>
      </c>
      <c r="C31" s="18">
        <v>0</v>
      </c>
      <c r="D31" s="18">
        <v>0</v>
      </c>
      <c r="E31" s="18">
        <v>0</v>
      </c>
      <c r="I31" s="27"/>
      <c r="L31" s="26"/>
    </row>
    <row r="32" spans="1:12" x14ac:dyDescent="0.3">
      <c r="A32" s="3"/>
      <c r="B32" s="6" t="s">
        <v>14</v>
      </c>
      <c r="C32" s="18">
        <v>-0.18</v>
      </c>
      <c r="D32" s="18">
        <v>-0.06</v>
      </c>
      <c r="E32" s="18">
        <v>-0.14000000000000001</v>
      </c>
      <c r="I32" s="27" t="s">
        <v>63</v>
      </c>
      <c r="J32" t="str">
        <f>'Lgt type1'!D10</f>
        <v>Bon (site exposé / lgt derniers étages)</v>
      </c>
      <c r="L32" s="26"/>
    </row>
    <row r="33" spans="1:12" x14ac:dyDescent="0.3">
      <c r="A33" s="3"/>
      <c r="B33" s="6" t="s">
        <v>19</v>
      </c>
      <c r="C33" s="18">
        <f>C32/2</f>
        <v>-0.09</v>
      </c>
      <c r="D33" s="18">
        <f>D32/2</f>
        <v>-0.03</v>
      </c>
      <c r="E33" s="18">
        <f>E32/2</f>
        <v>-7.0000000000000007E-2</v>
      </c>
      <c r="I33" s="27" t="s">
        <v>64</v>
      </c>
      <c r="J33" t="str">
        <f>'Lgt type1'!D11</f>
        <v>Peu traversant</v>
      </c>
      <c r="L33" s="26"/>
    </row>
    <row r="34" spans="1:12" x14ac:dyDescent="0.3">
      <c r="A34" s="3"/>
      <c r="B34" s="15" t="s">
        <v>83</v>
      </c>
      <c r="C34" s="7" t="str">
        <f>$C$3</f>
        <v>RDC ou étage intermédiaire</v>
      </c>
      <c r="D34" s="7" t="str">
        <f>$D$3</f>
        <v>Sous toiture</v>
      </c>
      <c r="E34" s="7" t="str">
        <f>$E$3</f>
        <v>Sous toiture isolée</v>
      </c>
      <c r="I34" s="29" t="s">
        <v>65</v>
      </c>
      <c r="J34" s="15" t="str">
        <f>INDEX(I27:L30,MATCH(J32,I27:I30,0),MATCH(J33,I27:L27,0))</f>
        <v>11 vol/h</v>
      </c>
      <c r="L34" s="26"/>
    </row>
    <row r="35" spans="1:12" x14ac:dyDescent="0.3">
      <c r="A35" s="71">
        <v>-0.3</v>
      </c>
      <c r="B35" s="6" t="s">
        <v>68</v>
      </c>
      <c r="C35" s="18">
        <v>-0.12</v>
      </c>
      <c r="D35" s="18">
        <v>-0.03</v>
      </c>
      <c r="E35" s="18">
        <v>-0.09</v>
      </c>
      <c r="I35" s="27"/>
      <c r="L35" s="26"/>
    </row>
    <row r="36" spans="1:12" x14ac:dyDescent="0.3">
      <c r="A36" s="3" t="s">
        <v>0</v>
      </c>
      <c r="B36" s="6" t="s">
        <v>16</v>
      </c>
      <c r="C36" s="18">
        <v>0</v>
      </c>
      <c r="D36" s="18">
        <v>0</v>
      </c>
      <c r="E36" s="18">
        <v>0</v>
      </c>
      <c r="I36" s="27"/>
      <c r="L36" s="26"/>
    </row>
    <row r="37" spans="1:12" x14ac:dyDescent="0.3">
      <c r="A37" s="72">
        <v>0.3</v>
      </c>
      <c r="B37" s="6" t="s">
        <v>131</v>
      </c>
      <c r="C37" s="18">
        <v>0.23</v>
      </c>
      <c r="D37" s="18">
        <v>0.05</v>
      </c>
      <c r="E37" s="18">
        <v>0.16</v>
      </c>
      <c r="I37" s="31" t="s">
        <v>71</v>
      </c>
      <c r="L37" s="26"/>
    </row>
    <row r="38" spans="1:12" x14ac:dyDescent="0.3">
      <c r="A38" s="3"/>
      <c r="B38" s="15" t="s">
        <v>11</v>
      </c>
      <c r="C38" s="7" t="str">
        <f>$C$3</f>
        <v>RDC ou étage intermédiaire</v>
      </c>
      <c r="D38" s="7" t="str">
        <f>$D$3</f>
        <v>Sous toiture</v>
      </c>
      <c r="E38" s="7" t="str">
        <f>$E$3</f>
        <v>Sous toiture isolée</v>
      </c>
      <c r="I38" s="32" t="s">
        <v>73</v>
      </c>
      <c r="J38" s="19" t="str">
        <f>'Lgt type1'!D17</f>
        <v>Moyenne</v>
      </c>
      <c r="L38" s="26"/>
    </row>
    <row r="39" spans="1:12" x14ac:dyDescent="0.3">
      <c r="A39" s="3" t="s">
        <v>0</v>
      </c>
      <c r="B39" s="6" t="s">
        <v>15</v>
      </c>
      <c r="C39" s="18">
        <v>0</v>
      </c>
      <c r="D39" s="18">
        <v>0</v>
      </c>
      <c r="E39" s="18">
        <v>0</v>
      </c>
      <c r="I39" s="32" t="s">
        <v>74</v>
      </c>
      <c r="J39" s="19" t="str">
        <f>'Lgt type1'!D18</f>
        <v>Non</v>
      </c>
      <c r="L39" s="26"/>
    </row>
    <row r="40" spans="1:12" x14ac:dyDescent="0.3">
      <c r="A40" s="3"/>
      <c r="B40" s="6" t="s">
        <v>68</v>
      </c>
      <c r="C40" s="18">
        <f>C41/2</f>
        <v>-0.13750000000000001</v>
      </c>
      <c r="D40" s="18">
        <f t="shared" ref="D40:E40" si="6">D41/2</f>
        <v>-4.2500000000000003E-2</v>
      </c>
      <c r="E40" s="18">
        <f t="shared" si="6"/>
        <v>-0.1075</v>
      </c>
      <c r="I40" s="29" t="s">
        <v>75</v>
      </c>
      <c r="J40" s="20" t="str">
        <f>CONCATENATE(J38,"-",J39)</f>
        <v>Moyenne-Non</v>
      </c>
      <c r="K40" s="1"/>
      <c r="L40" s="33"/>
    </row>
    <row r="41" spans="1:12" ht="15" thickBot="1" x14ac:dyDescent="0.35">
      <c r="B41" s="6" t="s">
        <v>16</v>
      </c>
      <c r="C41" s="18">
        <f>C43/2</f>
        <v>-0.27500000000000002</v>
      </c>
      <c r="D41" s="18">
        <f t="shared" ref="D41:E41" si="7">D43/2</f>
        <v>-8.5000000000000006E-2</v>
      </c>
      <c r="E41" s="18">
        <f t="shared" si="7"/>
        <v>-0.215</v>
      </c>
      <c r="I41" s="36"/>
      <c r="J41" s="37"/>
      <c r="K41" s="37"/>
      <c r="L41" s="38"/>
    </row>
    <row r="42" spans="1:12" x14ac:dyDescent="0.3">
      <c r="A42" s="3"/>
      <c r="B42" s="6" t="s">
        <v>69</v>
      </c>
      <c r="C42" s="18">
        <f>(C41+C43)/2</f>
        <v>-0.41250000000000003</v>
      </c>
      <c r="D42" s="18">
        <f t="shared" ref="D42:E42" si="8">(D41+D43)/2</f>
        <v>-0.1275</v>
      </c>
      <c r="E42" s="18">
        <f t="shared" si="8"/>
        <v>-0.32250000000000001</v>
      </c>
      <c r="I42" s="31" t="s">
        <v>133</v>
      </c>
    </row>
    <row r="43" spans="1:12" x14ac:dyDescent="0.3">
      <c r="B43" s="6" t="s">
        <v>134</v>
      </c>
      <c r="C43" s="18">
        <v>-0.55000000000000004</v>
      </c>
      <c r="D43" s="18">
        <v>-0.17</v>
      </c>
      <c r="E43" s="18">
        <v>-0.43</v>
      </c>
    </row>
    <row r="44" spans="1:12" x14ac:dyDescent="0.3">
      <c r="B44" s="15" t="s">
        <v>70</v>
      </c>
      <c r="C44" s="7" t="str">
        <f>$C$3</f>
        <v>RDC ou étage intermédiaire</v>
      </c>
      <c r="D44" s="7" t="str">
        <f>$D$3</f>
        <v>Sous toiture</v>
      </c>
      <c r="E44" s="7" t="str">
        <f>$E$3</f>
        <v>Sous toiture isolée</v>
      </c>
    </row>
    <row r="45" spans="1:12" x14ac:dyDescent="0.3">
      <c r="B45" s="6" t="s">
        <v>76</v>
      </c>
      <c r="C45" s="18">
        <v>0.14000000000000001</v>
      </c>
      <c r="D45" s="18">
        <v>0.04</v>
      </c>
      <c r="E45" s="18">
        <v>0.11</v>
      </c>
    </row>
    <row r="46" spans="1:12" x14ac:dyDescent="0.3">
      <c r="B46" s="6" t="s">
        <v>77</v>
      </c>
      <c r="C46" s="18">
        <v>0.09</v>
      </c>
      <c r="D46" s="18">
        <v>0.08</v>
      </c>
      <c r="E46" s="18">
        <v>0.11</v>
      </c>
    </row>
    <row r="47" spans="1:12" x14ac:dyDescent="0.3">
      <c r="B47" s="6" t="s">
        <v>78</v>
      </c>
      <c r="C47" s="18">
        <f>C45/2</f>
        <v>7.0000000000000007E-2</v>
      </c>
      <c r="D47" s="18">
        <f>D45/2</f>
        <v>0.02</v>
      </c>
      <c r="E47" s="18">
        <f t="shared" ref="E47" si="9">E45/2</f>
        <v>5.5E-2</v>
      </c>
    </row>
    <row r="48" spans="1:12" x14ac:dyDescent="0.3">
      <c r="B48" s="6" t="s">
        <v>79</v>
      </c>
      <c r="C48" s="18">
        <v>0.08</v>
      </c>
      <c r="D48" s="18">
        <v>7.0000000000000007E-2</v>
      </c>
      <c r="E48" s="18">
        <v>0.09</v>
      </c>
    </row>
    <row r="49" spans="1:10" x14ac:dyDescent="0.3">
      <c r="B49" s="6" t="s">
        <v>80</v>
      </c>
      <c r="C49" s="18">
        <v>0</v>
      </c>
      <c r="D49" s="18">
        <v>0</v>
      </c>
      <c r="E49" s="18">
        <v>0</v>
      </c>
    </row>
    <row r="50" spans="1:10" x14ac:dyDescent="0.3">
      <c r="B50" s="6" t="s">
        <v>81</v>
      </c>
      <c r="C50" s="18">
        <v>7.0000000000000007E-2</v>
      </c>
      <c r="D50" s="18">
        <v>0.06</v>
      </c>
      <c r="E50" s="18">
        <v>7.0000000000000007E-2</v>
      </c>
    </row>
    <row r="52" spans="1:10" ht="15" thickBot="1" x14ac:dyDescent="0.35">
      <c r="C52" s="2"/>
      <c r="D52" s="2"/>
      <c r="E52" s="2"/>
    </row>
    <row r="53" spans="1:10" x14ac:dyDescent="0.3">
      <c r="B53" s="42" t="s">
        <v>88</v>
      </c>
      <c r="C53" s="23"/>
      <c r="D53" s="24"/>
      <c r="H53" s="42" t="s">
        <v>90</v>
      </c>
      <c r="I53" s="23"/>
      <c r="J53" s="24"/>
    </row>
    <row r="54" spans="1:10" x14ac:dyDescent="0.3">
      <c r="A54" s="39" t="s">
        <v>34</v>
      </c>
      <c r="B54" s="43" t="s">
        <v>33</v>
      </c>
      <c r="C54" s="4" t="s">
        <v>1</v>
      </c>
      <c r="D54" s="44" t="s">
        <v>35</v>
      </c>
      <c r="H54" s="43" t="s">
        <v>33</v>
      </c>
      <c r="I54" s="4" t="s">
        <v>1</v>
      </c>
      <c r="J54" s="44" t="s">
        <v>35</v>
      </c>
    </row>
    <row r="55" spans="1:10" x14ac:dyDescent="0.3">
      <c r="A55" s="40" t="s">
        <v>32</v>
      </c>
      <c r="B55" s="29" t="str">
        <f>IF(OR('Lgt type1'!C9=Listes!B1,'Lgt type1'!C9=Listes!B2),'DATA confort'!C3,IF('Lgt type1'!C13=Listes!B6,'DATA confort'!D3,'DATA confort'!E3))</f>
        <v>Sous toiture</v>
      </c>
      <c r="C55" s="16">
        <f>LOOKUP(B55,$C$3:$E$4)</f>
        <v>4.5199999999999996</v>
      </c>
      <c r="D55" s="45" t="s">
        <v>36</v>
      </c>
      <c r="H55" s="29" t="str">
        <f>IF(OR('Lgt type1'!D9=Listes!B1,'Lgt type1'!D9=Listes!B2),'DATA confort'!C3,IF('Lgt type1'!D13=Listes!B6,'DATA confort'!D3,'DATA confort'!E3))</f>
        <v>Sous toiture isolée</v>
      </c>
      <c r="I55" s="16">
        <f>LOOKUP(H55,$C$3:$E$4)</f>
        <v>3.11</v>
      </c>
      <c r="J55" s="45" t="s">
        <v>36</v>
      </c>
    </row>
    <row r="56" spans="1:10" x14ac:dyDescent="0.3">
      <c r="A56" s="41" t="s">
        <v>150</v>
      </c>
      <c r="B56" s="32" t="str">
        <f>'Lgt type1'!C9</f>
        <v>Sous toiture</v>
      </c>
      <c r="C56" s="16">
        <f>C55*(1+D56)</f>
        <v>4.5199999999999996</v>
      </c>
      <c r="D56" s="46">
        <f>IF(B56=Listes!B1,-0.1,0)</f>
        <v>0</v>
      </c>
      <c r="H56" s="32" t="str">
        <f>'Lgt type1'!D9</f>
        <v>Sous toiture</v>
      </c>
      <c r="I56" s="16">
        <f>I55*(1+J56)</f>
        <v>3.11</v>
      </c>
      <c r="J56" s="46">
        <f>IF(H56=Listes!B1,-0.1,0)</f>
        <v>0</v>
      </c>
    </row>
    <row r="57" spans="1:10" x14ac:dyDescent="0.3">
      <c r="A57" s="41" t="s">
        <v>66</v>
      </c>
      <c r="B57" s="32" t="str">
        <f>J15</f>
        <v>11 vol/h</v>
      </c>
      <c r="C57" s="16">
        <f>C56*(1+D57)</f>
        <v>3.8148799999999996</v>
      </c>
      <c r="D57" s="46">
        <f>INDEX($B$7:$E$13,MATCH(B57,$B$7:$B$13,0),MATCH(B55,$B$7:$E$7,0))</f>
        <v>-0.156</v>
      </c>
      <c r="H57" s="32" t="str">
        <f>J34</f>
        <v>11 vol/h</v>
      </c>
      <c r="I57" s="16">
        <f>I56*(1+J57)</f>
        <v>2.4833349999999998</v>
      </c>
      <c r="J57" s="46">
        <f>INDEX($B$7:$E$13,MATCH(H57,$B$7:$B$13,0),MATCH(H55,$B$7:$E$7,0))</f>
        <v>-0.20150000000000001</v>
      </c>
    </row>
    <row r="58" spans="1:10" x14ac:dyDescent="0.3">
      <c r="A58" s="41" t="s">
        <v>38</v>
      </c>
      <c r="B58" s="32" t="str">
        <f>'Lgt type1'!C12</f>
        <v>Sombre</v>
      </c>
      <c r="C58" s="16">
        <f>C57*(1+D58)</f>
        <v>3.8148799999999996</v>
      </c>
      <c r="D58" s="46">
        <f>INDEX($B$18:$E$21,MATCH(B58,$B$18:$B$21,0),MATCH(B55,$B$18:$E$18,0))</f>
        <v>0</v>
      </c>
      <c r="H58" s="32" t="str">
        <f>'Lgt type1'!D12</f>
        <v>Sombre</v>
      </c>
      <c r="I58" s="16">
        <f>I57*(1+J58)</f>
        <v>2.4833349999999998</v>
      </c>
      <c r="J58" s="46">
        <f>INDEX($B$18:$E$21,MATCH(H58,$B$18:$B$21,0),MATCH(H55,$B$18:$E$18,0))</f>
        <v>0</v>
      </c>
    </row>
    <row r="59" spans="1:10" x14ac:dyDescent="0.3">
      <c r="A59" s="41" t="s">
        <v>111</v>
      </c>
      <c r="B59" s="32" t="str">
        <f>'Lgt type1'!C14</f>
        <v>Non</v>
      </c>
      <c r="C59" s="16">
        <f>C58*(1+D59)</f>
        <v>3.8148799999999996</v>
      </c>
      <c r="D59" s="46">
        <f>INDEX($B$22:$E$24,MATCH(B59,$B$22:$B$24,0),MATCH(B55,$B$22:$E$22,0))</f>
        <v>0</v>
      </c>
      <c r="H59" s="32" t="str">
        <f>'Lgt type1'!D14</f>
        <v>Non</v>
      </c>
      <c r="I59" s="16">
        <f t="shared" ref="I59:I62" si="10">I58*(1+J59)</f>
        <v>2.4833349999999998</v>
      </c>
      <c r="J59" s="46">
        <f>INDEX($B$22:$E$24,MATCH(H59,$B$22:$B$24,0),MATCH(H55,$B$22:$E$22,0))</f>
        <v>0</v>
      </c>
    </row>
    <row r="60" spans="1:10" x14ac:dyDescent="0.3">
      <c r="A60" s="41" t="s">
        <v>18</v>
      </c>
      <c r="B60" s="32" t="str">
        <f>'Lgt type1'!C7</f>
        <v>T3</v>
      </c>
      <c r="C60" s="16">
        <f>C59*(1+D60)</f>
        <v>3.8148799999999996</v>
      </c>
      <c r="D60" s="46">
        <f>INDEX($B$25:$E$29,MATCH(B60,$B$25:$B$29,0),MATCH(B55,$B$25:$E$25,0))</f>
        <v>0</v>
      </c>
      <c r="H60" s="32" t="str">
        <f>'Lgt type1'!D7</f>
        <v>T3</v>
      </c>
      <c r="I60" s="16">
        <f>I59*(1+J60)</f>
        <v>2.4460849749999998</v>
      </c>
      <c r="J60" s="46">
        <f>INDEX($B$25:$E$29,MATCH(H60,$B$25:$B$29,0),MATCH(H55,$B$25:$E$25,0))</f>
        <v>-1.4999999999999999E-2</v>
      </c>
    </row>
    <row r="61" spans="1:10" x14ac:dyDescent="0.3">
      <c r="A61" s="41" t="s">
        <v>12</v>
      </c>
      <c r="B61" s="32" t="str">
        <f>'Lgt type1'!C8</f>
        <v>Est/Ouest</v>
      </c>
      <c r="C61" s="16">
        <f t="shared" ref="C61:C63" si="11">C60*(1+D61)</f>
        <v>3.8148799999999996</v>
      </c>
      <c r="D61" s="46">
        <f>INDEX($B$30:$E$33,MATCH(B61,$B$30:$B$33,0),MATCH(B55,$B$30:$E$30,0))</f>
        <v>0</v>
      </c>
      <c r="H61" s="32" t="str">
        <f>'Lgt type1'!D8</f>
        <v>Est/Ouest</v>
      </c>
      <c r="I61" s="16">
        <f>I60*(1+J61)</f>
        <v>2.4460849749999998</v>
      </c>
      <c r="J61" s="46">
        <f>INDEX($B$30:$E$33,MATCH(H61,$B$30:$B$33,0),MATCH(H55,$B$30:$E$30,0))</f>
        <v>0</v>
      </c>
    </row>
    <row r="62" spans="1:10" x14ac:dyDescent="0.3">
      <c r="A62" s="41" t="s">
        <v>84</v>
      </c>
      <c r="B62" s="32" t="str">
        <f>'Lgt type1'!C15</f>
        <v>Moyenne</v>
      </c>
      <c r="C62" s="16">
        <f>C61*(1+D62)</f>
        <v>3.8148799999999996</v>
      </c>
      <c r="D62" s="46">
        <f>INDEX($B$34:$E$37,MATCH(B62,$B$34:$B$37,0),MATCH(B55,$B$34:$E$34,0))</f>
        <v>0</v>
      </c>
      <c r="H62" s="32" t="str">
        <f>'Lgt type1'!D15</f>
        <v>Moyenne</v>
      </c>
      <c r="I62" s="16">
        <f t="shared" si="10"/>
        <v>2.4460849749999998</v>
      </c>
      <c r="J62" s="46">
        <f>INDEX($B$34:$E$37,MATCH(H62,$B$34:$B$37,0),MATCH(H55,$B$34:$E$34,0))</f>
        <v>0</v>
      </c>
    </row>
    <row r="63" spans="1:10" x14ac:dyDescent="0.3">
      <c r="A63" s="41" t="s">
        <v>11</v>
      </c>
      <c r="B63" s="32" t="str">
        <f>'Lgt type1'!C16</f>
        <v>Moyenne</v>
      </c>
      <c r="C63" s="16">
        <f t="shared" si="11"/>
        <v>3.4906151999999997</v>
      </c>
      <c r="D63" s="46">
        <f>INDEX($B$38:$E$43,MATCH(B63,$B$38:$B$43,0),MATCH(B55,$B$38:$E$38,0))</f>
        <v>-8.5000000000000006E-2</v>
      </c>
      <c r="H63" s="32" t="str">
        <f>'Lgt type1'!D16</f>
        <v>Bonne</v>
      </c>
      <c r="I63" s="16">
        <f>I62*(1+J63)</f>
        <v>1.6572225705624999</v>
      </c>
      <c r="J63" s="46">
        <f>INDEX($B$38:$E$43,MATCH(H63,$B$38:$B$43,0),MATCH(H55,$B$38:$E$38,0))</f>
        <v>-0.32250000000000001</v>
      </c>
    </row>
    <row r="64" spans="1:10" x14ac:dyDescent="0.3">
      <c r="A64" s="41" t="s">
        <v>82</v>
      </c>
      <c r="B64" s="32" t="str">
        <f>J21</f>
        <v>Moyenne-Non</v>
      </c>
      <c r="C64" s="16">
        <f>C63*(1+D64)</f>
        <v>3.5604275039999997</v>
      </c>
      <c r="D64" s="46">
        <f>INDEX($B$44:$E$50,MATCH(B64,$B$44:$B$50,0),MATCH(B55,$B$44:$E$44,0))</f>
        <v>0.02</v>
      </c>
      <c r="H64" s="32" t="str">
        <f>J40</f>
        <v>Moyenne-Non</v>
      </c>
      <c r="I64" s="16">
        <f>I63*(1+J64)</f>
        <v>1.7483698119434372</v>
      </c>
      <c r="J64" s="46">
        <f>INDEX($B$44:$E$50,MATCH(H64,$B$44:$B$50,0),MATCH(H55,$B$44:$E$44,0))</f>
        <v>5.5E-2</v>
      </c>
    </row>
    <row r="65" spans="2:12" x14ac:dyDescent="0.3">
      <c r="B65" s="27" t="s">
        <v>85</v>
      </c>
      <c r="C65" s="1" t="str">
        <f>IF(C64&lt;Listes!$D$11,Listes!$C$11,IF(C64&lt;Listes!$D$12,Listes!$C$12,IF(C64&lt;Listes!$D$13,Listes!$C$13,IF(C64&lt;Listes!$D$14,Listes!$C$14,IF(C64&lt;Listes!$D$15,Listes!$C$15,IF(C64&lt;Listes!$D$16,Listes!$C$16,Listes!$C$17))))))</f>
        <v>F</v>
      </c>
      <c r="D65" s="33">
        <f>INDEX(Listes!$C$10:$F$17,MATCH('DATA confort'!C65,Listes!$C$10:$C$17,0),4)</f>
        <v>6</v>
      </c>
      <c r="H65" s="27" t="s">
        <v>85</v>
      </c>
      <c r="I65" s="1" t="str">
        <f>IF(I64&lt;Listes!$D$11,Listes!$C$11,IF(I64&lt;Listes!$D$12,Listes!$C$12,IF(I64&lt;Listes!$D$13,Listes!$C$13,IF(I64&lt;Listes!$D$14,Listes!$C$14,IF(I64&lt;Listes!$D$15,Listes!$C$15,IF(I64&lt;Listes!$D$16,Listes!$C$16,Listes!$C$17))))))</f>
        <v>B</v>
      </c>
      <c r="J65" s="33">
        <f>INDEX(Listes!$C$10:$F$17,MATCH('DATA confort'!I65,Listes!$C$10:$C$17,0),4)</f>
        <v>2</v>
      </c>
      <c r="K65">
        <f>D65-J65</f>
        <v>4</v>
      </c>
      <c r="L65">
        <f>D65-J66</f>
        <v>5</v>
      </c>
    </row>
    <row r="66" spans="2:12" ht="15" thickBot="1" x14ac:dyDescent="0.35">
      <c r="B66" s="36" t="s">
        <v>86</v>
      </c>
      <c r="C66" s="47" t="str">
        <f>INDEX(Listes!$C$10:$F$17,MATCH('DATA confort'!D66,Listes!$F$10:$F$17,0),1)</f>
        <v>E</v>
      </c>
      <c r="D66" s="48">
        <f>IF(D65=1,1,D65-1)</f>
        <v>5</v>
      </c>
      <c r="H66" s="36" t="s">
        <v>86</v>
      </c>
      <c r="I66" s="47" t="str">
        <f>INDEX(Listes!$C$10:$F$17,MATCH('DATA confort'!J66,Listes!$F$10:$F$17,0),1)</f>
        <v>A</v>
      </c>
      <c r="J66" s="48">
        <f>IF(J65=1,1,J65-1)</f>
        <v>1</v>
      </c>
      <c r="K66">
        <f>D66-J66</f>
        <v>4</v>
      </c>
    </row>
    <row r="68" spans="2:12" x14ac:dyDescent="0.3">
      <c r="C68" s="1"/>
      <c r="D68" s="1"/>
      <c r="E68" s="1"/>
    </row>
  </sheetData>
  <sheetProtection algorithmName="SHA-512" hashValue="bznNb1HaM++r8uwwwZfgY0aqLtB4IEDQ5yyMQ+Sq0E5HxJcSYpVh+rj9SxFW4RGnS4+otqx9aodv8jE4dCvFVw==" saltValue="ZloJnQY6bKid59yUdOaHzA==" spinCount="100000" sheet="1" objects="1" scenarios="1"/>
  <mergeCells count="1">
    <mergeCell ref="C6:E6"/>
  </mergeCells>
  <conditionalFormatting sqref="C65">
    <cfRule type="expression" dxfId="104" priority="10">
      <formula>$F$6="G"</formula>
    </cfRule>
    <cfRule type="expression" dxfId="103" priority="11">
      <formula>$F$6="F"</formula>
    </cfRule>
    <cfRule type="expression" dxfId="102" priority="12">
      <formula>$F$6="E"</formula>
    </cfRule>
    <cfRule type="expression" dxfId="101" priority="13">
      <formula>$F$6="D"</formula>
    </cfRule>
    <cfRule type="expression" dxfId="100" priority="14">
      <formula>$F$6="C"</formula>
    </cfRule>
    <cfRule type="expression" dxfId="99" priority="15">
      <formula>$F$6="B"</formula>
    </cfRule>
    <cfRule type="expression" dxfId="98" priority="16">
      <formula>$F$6="A"</formula>
    </cfRule>
  </conditionalFormatting>
  <conditionalFormatting sqref="C8:E13 C15:E17 C19:E21 J22:L23 C23:E24 C26:E29 C31:E33 C35:E37 C39:E43 C45:E50 C52:E53 E54">
    <cfRule type="cellIs" dxfId="97" priority="18" operator="greaterThan">
      <formula>0</formula>
    </cfRule>
  </conditionalFormatting>
  <conditionalFormatting sqref="I65">
    <cfRule type="expression" dxfId="96" priority="1">
      <formula>$F$6="G"</formula>
    </cfRule>
    <cfRule type="expression" dxfId="95" priority="2">
      <formula>$F$6="F"</formula>
    </cfRule>
    <cfRule type="expression" dxfId="94" priority="3">
      <formula>$F$6="E"</formula>
    </cfRule>
    <cfRule type="expression" dxfId="93" priority="4">
      <formula>$F$6="D"</formula>
    </cfRule>
    <cfRule type="expression" dxfId="92" priority="5">
      <formula>$F$6="C"</formula>
    </cfRule>
    <cfRule type="expression" dxfId="91" priority="6">
      <formula>$F$6="B"</formula>
    </cfRule>
    <cfRule type="expression" dxfId="90" priority="7">
      <formula>$F$6="A"</formula>
    </cfRule>
  </conditionalFormatting>
  <conditionalFormatting sqref="I53:J53">
    <cfRule type="cellIs" dxfId="89" priority="8" operator="greaterThan">
      <formula>0</formula>
    </cfRule>
  </conditionalFormatting>
  <conditionalFormatting sqref="J41:L41">
    <cfRule type="cellIs" dxfId="88" priority="9"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E801B-F71D-4F43-A388-D1B13B2744E0}">
  <dimension ref="A2:L68"/>
  <sheetViews>
    <sheetView topLeftCell="A24" zoomScale="85" zoomScaleNormal="85" workbookViewId="0">
      <selection activeCell="B56" sqref="B56"/>
    </sheetView>
  </sheetViews>
  <sheetFormatPr baseColWidth="10" defaultColWidth="8.88671875" defaultRowHeight="14.4" x14ac:dyDescent="0.3"/>
  <cols>
    <col min="1" max="1" width="17.5546875" customWidth="1"/>
    <col min="2" max="2" width="37.88671875" customWidth="1"/>
    <col min="3" max="3" width="33.109375" customWidth="1"/>
    <col min="4" max="4" width="15.6640625" customWidth="1"/>
    <col min="5" max="5" width="22.21875" bestFit="1" customWidth="1"/>
    <col min="8" max="8" width="23.88671875" customWidth="1"/>
    <col min="9" max="9" width="36.5546875" customWidth="1"/>
    <col min="10" max="12" width="14.44140625" customWidth="1"/>
  </cols>
  <sheetData>
    <row r="2" spans="1:12" x14ac:dyDescent="0.3">
      <c r="B2" s="6" t="s">
        <v>2</v>
      </c>
    </row>
    <row r="3" spans="1:12" x14ac:dyDescent="0.3">
      <c r="B3" s="6" t="s">
        <v>37</v>
      </c>
      <c r="C3" s="4" t="s">
        <v>130</v>
      </c>
      <c r="D3" s="4" t="s">
        <v>21</v>
      </c>
      <c r="E3" s="4" t="s">
        <v>22</v>
      </c>
    </row>
    <row r="4" spans="1:12" x14ac:dyDescent="0.3">
      <c r="A4" s="3" t="s">
        <v>0</v>
      </c>
      <c r="B4" s="6" t="s">
        <v>119</v>
      </c>
      <c r="C4" s="7">
        <v>2.75</v>
      </c>
      <c r="D4" s="7">
        <v>4.5199999999999996</v>
      </c>
      <c r="E4" s="7">
        <v>3.11</v>
      </c>
    </row>
    <row r="5" spans="1:12" ht="15" thickBot="1" x14ac:dyDescent="0.35">
      <c r="C5" s="1"/>
      <c r="D5" s="1"/>
      <c r="E5" s="1"/>
    </row>
    <row r="6" spans="1:12" x14ac:dyDescent="0.3">
      <c r="C6" s="203" t="s">
        <v>3</v>
      </c>
      <c r="D6" s="203"/>
      <c r="E6" s="203"/>
      <c r="I6" s="22" t="s">
        <v>88</v>
      </c>
      <c r="J6" s="23"/>
      <c r="K6" s="23"/>
      <c r="L6" s="24"/>
    </row>
    <row r="7" spans="1:12" x14ac:dyDescent="0.3">
      <c r="B7" s="15" t="s">
        <v>66</v>
      </c>
      <c r="C7" s="7" t="str">
        <f>$C$3</f>
        <v>RDC ou étage intermédiaire</v>
      </c>
      <c r="D7" s="7" t="str">
        <f>$D$3</f>
        <v>Sous toiture</v>
      </c>
      <c r="E7" s="7" t="str">
        <f>$E$3</f>
        <v>Sous toiture isolée</v>
      </c>
      <c r="H7" s="14"/>
      <c r="I7" s="25" t="s">
        <v>67</v>
      </c>
      <c r="K7" s="1"/>
      <c r="L7" s="26"/>
    </row>
    <row r="8" spans="1:12" x14ac:dyDescent="0.3">
      <c r="B8" s="6" t="s">
        <v>60</v>
      </c>
      <c r="C8" s="18">
        <f>C9*2</f>
        <v>1.1399999999999999</v>
      </c>
      <c r="D8" s="18">
        <f t="shared" ref="D8:E8" si="0">D9*2</f>
        <v>0.64</v>
      </c>
      <c r="E8" s="18">
        <f t="shared" si="0"/>
        <v>0.98</v>
      </c>
      <c r="H8" s="14"/>
      <c r="I8" s="27"/>
      <c r="J8" s="15" t="s">
        <v>23</v>
      </c>
      <c r="K8" s="15" t="s">
        <v>24</v>
      </c>
      <c r="L8" s="28" t="s">
        <v>25</v>
      </c>
    </row>
    <row r="9" spans="1:12" x14ac:dyDescent="0.3">
      <c r="A9" s="3"/>
      <c r="B9" s="6" t="s">
        <v>5</v>
      </c>
      <c r="C9" s="18">
        <v>0.56999999999999995</v>
      </c>
      <c r="D9" s="18">
        <v>0.32</v>
      </c>
      <c r="E9" s="18">
        <v>0.49</v>
      </c>
      <c r="H9" s="14"/>
      <c r="I9" s="29" t="s">
        <v>58</v>
      </c>
      <c r="J9" s="6" t="s">
        <v>60</v>
      </c>
      <c r="K9" s="6" t="s">
        <v>61</v>
      </c>
      <c r="L9" s="30" t="s">
        <v>4</v>
      </c>
    </row>
    <row r="10" spans="1:12" x14ac:dyDescent="0.3">
      <c r="A10" s="3"/>
      <c r="B10" s="6" t="s">
        <v>61</v>
      </c>
      <c r="C10" s="18">
        <f>C9/2</f>
        <v>0.28499999999999998</v>
      </c>
      <c r="D10" s="18">
        <f t="shared" ref="D10:E10" si="1">D9/2</f>
        <v>0.16</v>
      </c>
      <c r="E10" s="18">
        <f t="shared" si="1"/>
        <v>0.245</v>
      </c>
      <c r="I10" s="29" t="s">
        <v>57</v>
      </c>
      <c r="J10" s="6" t="s">
        <v>5</v>
      </c>
      <c r="K10" s="6" t="s">
        <v>4</v>
      </c>
      <c r="L10" s="30" t="s">
        <v>62</v>
      </c>
    </row>
    <row r="11" spans="1:12" x14ac:dyDescent="0.3">
      <c r="A11" s="3" t="s">
        <v>0</v>
      </c>
      <c r="B11" s="6" t="s">
        <v>4</v>
      </c>
      <c r="C11" s="18">
        <v>0</v>
      </c>
      <c r="D11" s="18">
        <v>0</v>
      </c>
      <c r="E11" s="18">
        <v>0</v>
      </c>
      <c r="I11" s="29" t="s">
        <v>59</v>
      </c>
      <c r="J11" s="6" t="s">
        <v>61</v>
      </c>
      <c r="K11" s="30" t="s">
        <v>62</v>
      </c>
      <c r="L11" s="30" t="s">
        <v>6</v>
      </c>
    </row>
    <row r="12" spans="1:12" x14ac:dyDescent="0.3">
      <c r="A12" s="3"/>
      <c r="B12" s="6" t="s">
        <v>62</v>
      </c>
      <c r="C12" s="18">
        <f>0.65*C13</f>
        <v>-0.22100000000000003</v>
      </c>
      <c r="D12" s="18">
        <f t="shared" ref="D12:E12" si="2">0.65*D13</f>
        <v>-0.156</v>
      </c>
      <c r="E12" s="18">
        <f t="shared" si="2"/>
        <v>-0.20150000000000001</v>
      </c>
      <c r="I12" s="27"/>
      <c r="L12" s="26"/>
    </row>
    <row r="13" spans="1:12" x14ac:dyDescent="0.3">
      <c r="A13" s="3"/>
      <c r="B13" s="6" t="s">
        <v>6</v>
      </c>
      <c r="C13" s="18">
        <v>-0.34</v>
      </c>
      <c r="D13" s="18">
        <v>-0.24</v>
      </c>
      <c r="E13" s="18">
        <v>-0.31</v>
      </c>
      <c r="I13" s="27" t="s">
        <v>63</v>
      </c>
      <c r="J13" t="str">
        <f>'Lgt type2'!C11</f>
        <v>Moyen</v>
      </c>
      <c r="L13" s="26"/>
    </row>
    <row r="14" spans="1:12" x14ac:dyDescent="0.3">
      <c r="A14" s="3"/>
      <c r="B14" s="15" t="s">
        <v>56</v>
      </c>
      <c r="C14" s="7" t="str">
        <f>$C$3</f>
        <v>RDC ou étage intermédiaire</v>
      </c>
      <c r="D14" s="7" t="str">
        <f>$D$3</f>
        <v>Sous toiture</v>
      </c>
      <c r="E14" s="7" t="str">
        <f>$E$3</f>
        <v>Sous toiture isolée</v>
      </c>
      <c r="I14" s="27" t="s">
        <v>64</v>
      </c>
      <c r="J14" t="str">
        <f>'Lgt type2'!C12</f>
        <v>Peu traversant</v>
      </c>
      <c r="L14" s="26"/>
    </row>
    <row r="15" spans="1:12" x14ac:dyDescent="0.3">
      <c r="A15" s="3"/>
      <c r="B15" s="6" t="s">
        <v>58</v>
      </c>
      <c r="C15" s="18">
        <v>0.56999999999999995</v>
      </c>
      <c r="D15" s="18">
        <v>0.32</v>
      </c>
      <c r="E15" s="18">
        <v>0.49</v>
      </c>
      <c r="I15" s="29" t="s">
        <v>65</v>
      </c>
      <c r="J15" s="15" t="str">
        <f>INDEX(I8:L11,MATCH(J13,I8:I11,0),MATCH(J14,I8:L8,0))</f>
        <v>7 vol/h</v>
      </c>
      <c r="L15" s="26"/>
    </row>
    <row r="16" spans="1:12" x14ac:dyDescent="0.3">
      <c r="A16" s="3"/>
      <c r="B16" s="6" t="s">
        <v>57</v>
      </c>
      <c r="C16" s="18">
        <v>0</v>
      </c>
      <c r="D16" s="18">
        <v>0</v>
      </c>
      <c r="E16" s="18">
        <v>0</v>
      </c>
      <c r="I16" s="27"/>
      <c r="L16" s="26"/>
    </row>
    <row r="17" spans="1:12" x14ac:dyDescent="0.3">
      <c r="A17" s="3"/>
      <c r="B17" s="6" t="s">
        <v>59</v>
      </c>
      <c r="C17" s="18">
        <v>-0.34</v>
      </c>
      <c r="D17" s="18">
        <v>-0.24</v>
      </c>
      <c r="E17" s="18">
        <v>-0.31</v>
      </c>
      <c r="I17" s="27"/>
      <c r="L17" s="26"/>
    </row>
    <row r="18" spans="1:12" x14ac:dyDescent="0.3">
      <c r="A18" s="3"/>
      <c r="B18" s="15" t="s">
        <v>26</v>
      </c>
      <c r="C18" s="7" t="str">
        <f>$C$3</f>
        <v>RDC ou étage intermédiaire</v>
      </c>
      <c r="D18" s="7" t="str">
        <f>$D$3</f>
        <v>Sous toiture</v>
      </c>
      <c r="E18" s="7" t="str">
        <f>$E$3</f>
        <v>Sous toiture isolée</v>
      </c>
      <c r="I18" s="31" t="s">
        <v>71</v>
      </c>
      <c r="L18" s="26"/>
    </row>
    <row r="19" spans="1:12" x14ac:dyDescent="0.3">
      <c r="A19" s="3" t="s">
        <v>0</v>
      </c>
      <c r="B19" s="6" t="s">
        <v>28</v>
      </c>
      <c r="C19" s="18">
        <v>0</v>
      </c>
      <c r="D19" s="18">
        <v>0</v>
      </c>
      <c r="E19" s="18">
        <v>0</v>
      </c>
      <c r="I19" s="32" t="s">
        <v>73</v>
      </c>
      <c r="J19" s="19" t="str">
        <f>'Lgt type2'!C18</f>
        <v>Moyenne</v>
      </c>
      <c r="L19" s="26"/>
    </row>
    <row r="20" spans="1:12" x14ac:dyDescent="0.3">
      <c r="A20" s="3"/>
      <c r="B20" s="6" t="s">
        <v>16</v>
      </c>
      <c r="C20" s="18">
        <v>0</v>
      </c>
      <c r="D20" s="17">
        <f>D21/2</f>
        <v>-0.2</v>
      </c>
      <c r="E20" s="18">
        <v>-0.08</v>
      </c>
      <c r="I20" s="32" t="s">
        <v>74</v>
      </c>
      <c r="J20" s="19" t="str">
        <f>'Lgt type2'!C19</f>
        <v>Non</v>
      </c>
      <c r="L20" s="26"/>
    </row>
    <row r="21" spans="1:12" x14ac:dyDescent="0.3">
      <c r="A21" s="3"/>
      <c r="B21" s="6" t="s">
        <v>29</v>
      </c>
      <c r="C21" s="18">
        <v>0</v>
      </c>
      <c r="D21" s="18">
        <v>-0.4</v>
      </c>
      <c r="E21" s="18">
        <v>-0.15</v>
      </c>
      <c r="I21" s="29" t="s">
        <v>75</v>
      </c>
      <c r="J21" s="20" t="str">
        <f>CONCATENATE(J19,"-",J20)</f>
        <v>Moyenne-Non</v>
      </c>
      <c r="K21" s="1"/>
      <c r="L21" s="33"/>
    </row>
    <row r="22" spans="1:12" ht="15" thickBot="1" x14ac:dyDescent="0.35">
      <c r="A22" s="3"/>
      <c r="B22" s="15" t="s">
        <v>111</v>
      </c>
      <c r="C22" s="7" t="str">
        <f>$C$3</f>
        <v>RDC ou étage intermédiaire</v>
      </c>
      <c r="D22" s="7" t="str">
        <f>$D$3</f>
        <v>Sous toiture</v>
      </c>
      <c r="E22" s="7" t="str">
        <f>$E$3</f>
        <v>Sous toiture isolée</v>
      </c>
      <c r="I22" s="34"/>
      <c r="J22" s="21"/>
      <c r="K22" s="21"/>
      <c r="L22" s="35"/>
    </row>
    <row r="23" spans="1:12" ht="15" thickBot="1" x14ac:dyDescent="0.35">
      <c r="A23" s="3"/>
      <c r="B23" s="6" t="s">
        <v>31</v>
      </c>
      <c r="C23" s="18">
        <v>0</v>
      </c>
      <c r="D23" s="18">
        <v>0</v>
      </c>
      <c r="E23" s="18">
        <v>0</v>
      </c>
      <c r="I23" s="36"/>
      <c r="J23" s="37"/>
      <c r="K23" s="37"/>
      <c r="L23" s="38"/>
    </row>
    <row r="24" spans="1:12" ht="15" thickBot="1" x14ac:dyDescent="0.35">
      <c r="A24" s="3"/>
      <c r="B24" s="6" t="s">
        <v>30</v>
      </c>
      <c r="C24" s="18">
        <v>0</v>
      </c>
      <c r="D24" s="57">
        <v>-0.67</v>
      </c>
      <c r="E24" s="18">
        <v>-0.25</v>
      </c>
    </row>
    <row r="25" spans="1:12" x14ac:dyDescent="0.3">
      <c r="A25" s="3"/>
      <c r="B25" s="15" t="s">
        <v>7</v>
      </c>
      <c r="C25" s="7" t="str">
        <f>$C$3</f>
        <v>RDC ou étage intermédiaire</v>
      </c>
      <c r="D25" s="7" t="str">
        <f>$D$3</f>
        <v>Sous toiture</v>
      </c>
      <c r="E25" s="7" t="str">
        <f>$E$3</f>
        <v>Sous toiture isolée</v>
      </c>
      <c r="I25" s="22" t="s">
        <v>89</v>
      </c>
      <c r="J25" s="23"/>
      <c r="K25" s="23"/>
      <c r="L25" s="24"/>
    </row>
    <row r="26" spans="1:12" x14ac:dyDescent="0.3">
      <c r="A26" s="3"/>
      <c r="B26" s="6" t="s">
        <v>8</v>
      </c>
      <c r="C26" s="18">
        <v>0.11</v>
      </c>
      <c r="D26" s="18">
        <v>0.01</v>
      </c>
      <c r="E26" s="18">
        <v>7.0000000000000007E-2</v>
      </c>
      <c r="I26" s="25" t="s">
        <v>67</v>
      </c>
      <c r="K26" s="1"/>
      <c r="L26" s="26"/>
    </row>
    <row r="27" spans="1:12" x14ac:dyDescent="0.3">
      <c r="A27" s="3" t="s">
        <v>0</v>
      </c>
      <c r="B27" s="6" t="s">
        <v>9</v>
      </c>
      <c r="C27" s="18">
        <v>0</v>
      </c>
      <c r="D27" s="18">
        <v>0</v>
      </c>
      <c r="E27" s="18">
        <v>0</v>
      </c>
      <c r="I27" s="27"/>
      <c r="J27" s="15" t="s">
        <v>23</v>
      </c>
      <c r="K27" s="15" t="s">
        <v>24</v>
      </c>
      <c r="L27" s="28" t="s">
        <v>25</v>
      </c>
    </row>
    <row r="28" spans="1:12" x14ac:dyDescent="0.3">
      <c r="A28" s="3"/>
      <c r="B28" s="6" t="s">
        <v>10</v>
      </c>
      <c r="C28" s="18">
        <f>C29/2</f>
        <v>-0.03</v>
      </c>
      <c r="D28" s="18">
        <v>0</v>
      </c>
      <c r="E28" s="18">
        <f>E29/2</f>
        <v>-1.4999999999999999E-2</v>
      </c>
      <c r="I28" s="29" t="s">
        <v>58</v>
      </c>
      <c r="J28" s="6" t="s">
        <v>60</v>
      </c>
      <c r="K28" s="6" t="s">
        <v>61</v>
      </c>
      <c r="L28" s="30" t="s">
        <v>4</v>
      </c>
    </row>
    <row r="29" spans="1:12" x14ac:dyDescent="0.3">
      <c r="A29" s="3"/>
      <c r="B29" s="6" t="s">
        <v>129</v>
      </c>
      <c r="C29" s="18">
        <v>-0.06</v>
      </c>
      <c r="D29" s="18">
        <v>0</v>
      </c>
      <c r="E29" s="18">
        <v>-0.03</v>
      </c>
      <c r="I29" s="29" t="s">
        <v>57</v>
      </c>
      <c r="J29" s="6" t="s">
        <v>5</v>
      </c>
      <c r="K29" s="6" t="s">
        <v>4</v>
      </c>
      <c r="L29" s="30" t="s">
        <v>62</v>
      </c>
    </row>
    <row r="30" spans="1:12" x14ac:dyDescent="0.3">
      <c r="A30" s="3"/>
      <c r="B30" s="15" t="s">
        <v>12</v>
      </c>
      <c r="C30" s="7" t="str">
        <f>$C$3</f>
        <v>RDC ou étage intermédiaire</v>
      </c>
      <c r="D30" s="7" t="str">
        <f>$D$3</f>
        <v>Sous toiture</v>
      </c>
      <c r="E30" s="7" t="str">
        <f>$E$3</f>
        <v>Sous toiture isolée</v>
      </c>
      <c r="I30" s="29" t="s">
        <v>59</v>
      </c>
      <c r="J30" s="6" t="s">
        <v>61</v>
      </c>
      <c r="K30" s="30" t="s">
        <v>62</v>
      </c>
      <c r="L30" s="30" t="s">
        <v>6</v>
      </c>
    </row>
    <row r="31" spans="1:12" x14ac:dyDescent="0.3">
      <c r="A31" s="3" t="s">
        <v>0</v>
      </c>
      <c r="B31" s="6" t="s">
        <v>13</v>
      </c>
      <c r="C31" s="18">
        <v>0</v>
      </c>
      <c r="D31" s="18">
        <v>0</v>
      </c>
      <c r="E31" s="18">
        <v>0</v>
      </c>
      <c r="I31" s="27"/>
      <c r="L31" s="26"/>
    </row>
    <row r="32" spans="1:12" x14ac:dyDescent="0.3">
      <c r="A32" s="3"/>
      <c r="B32" s="6" t="s">
        <v>14</v>
      </c>
      <c r="C32" s="18">
        <v>-0.18</v>
      </c>
      <c r="D32" s="18">
        <v>-0.06</v>
      </c>
      <c r="E32" s="18">
        <v>-0.14000000000000001</v>
      </c>
      <c r="I32" s="27" t="s">
        <v>63</v>
      </c>
      <c r="J32" t="str">
        <f>'Lgt type2'!D11</f>
        <v>Moyen</v>
      </c>
      <c r="L32" s="26"/>
    </row>
    <row r="33" spans="1:12" x14ac:dyDescent="0.3">
      <c r="A33" s="3"/>
      <c r="B33" s="6" t="s">
        <v>19</v>
      </c>
      <c r="C33" s="18">
        <f>C32/2</f>
        <v>-0.09</v>
      </c>
      <c r="D33" s="18">
        <f>D32/2</f>
        <v>-0.03</v>
      </c>
      <c r="E33" s="18">
        <f>E32/2</f>
        <v>-7.0000000000000007E-2</v>
      </c>
      <c r="I33" s="27" t="s">
        <v>64</v>
      </c>
      <c r="J33" t="str">
        <f>'Lgt type2'!D12</f>
        <v>Peu traversant</v>
      </c>
      <c r="L33" s="26"/>
    </row>
    <row r="34" spans="1:12" x14ac:dyDescent="0.3">
      <c r="A34" s="3"/>
      <c r="B34" s="15" t="s">
        <v>83</v>
      </c>
      <c r="C34" s="7" t="str">
        <f>$C$3</f>
        <v>RDC ou étage intermédiaire</v>
      </c>
      <c r="D34" s="7" t="str">
        <f>$D$3</f>
        <v>Sous toiture</v>
      </c>
      <c r="E34" s="7" t="str">
        <f>$E$3</f>
        <v>Sous toiture isolée</v>
      </c>
      <c r="I34" s="29" t="s">
        <v>65</v>
      </c>
      <c r="J34" s="15" t="str">
        <f>INDEX(I27:L30,MATCH(J32,I27:I30,0),MATCH(J33,I27:L27,0))</f>
        <v>7 vol/h</v>
      </c>
      <c r="L34" s="26"/>
    </row>
    <row r="35" spans="1:12" x14ac:dyDescent="0.3">
      <c r="A35" s="71">
        <v>-0.3</v>
      </c>
      <c r="B35" s="6" t="s">
        <v>68</v>
      </c>
      <c r="C35" s="18">
        <v>-0.12</v>
      </c>
      <c r="D35" s="18">
        <v>-0.03</v>
      </c>
      <c r="E35" s="18">
        <v>-0.09</v>
      </c>
      <c r="I35" s="27"/>
      <c r="L35" s="26"/>
    </row>
    <row r="36" spans="1:12" x14ac:dyDescent="0.3">
      <c r="A36" s="3" t="s">
        <v>0</v>
      </c>
      <c r="B36" s="6" t="s">
        <v>16</v>
      </c>
      <c r="C36" s="18">
        <v>0</v>
      </c>
      <c r="D36" s="18">
        <v>0</v>
      </c>
      <c r="E36" s="18">
        <v>0</v>
      </c>
      <c r="I36" s="27"/>
      <c r="L36" s="26"/>
    </row>
    <row r="37" spans="1:12" x14ac:dyDescent="0.3">
      <c r="A37" s="72">
        <v>0.3</v>
      </c>
      <c r="B37" s="6" t="s">
        <v>131</v>
      </c>
      <c r="C37" s="18">
        <v>0.23</v>
      </c>
      <c r="D37" s="18">
        <v>0.05</v>
      </c>
      <c r="E37" s="18">
        <v>0.16</v>
      </c>
      <c r="I37" s="31" t="s">
        <v>71</v>
      </c>
      <c r="L37" s="26"/>
    </row>
    <row r="38" spans="1:12" x14ac:dyDescent="0.3">
      <c r="A38" s="3"/>
      <c r="B38" s="15" t="s">
        <v>11</v>
      </c>
      <c r="C38" s="7" t="str">
        <f>$C$3</f>
        <v>RDC ou étage intermédiaire</v>
      </c>
      <c r="D38" s="7" t="str">
        <f>$D$3</f>
        <v>Sous toiture</v>
      </c>
      <c r="E38" s="7" t="str">
        <f>$E$3</f>
        <v>Sous toiture isolée</v>
      </c>
      <c r="I38" s="32" t="s">
        <v>73</v>
      </c>
      <c r="J38" s="19" t="str">
        <f>'Lgt type2'!D18</f>
        <v>Moyenne</v>
      </c>
      <c r="L38" s="26"/>
    </row>
    <row r="39" spans="1:12" x14ac:dyDescent="0.3">
      <c r="A39" s="3" t="s">
        <v>0</v>
      </c>
      <c r="B39" s="6" t="s">
        <v>15</v>
      </c>
      <c r="C39" s="18">
        <v>0</v>
      </c>
      <c r="D39" s="18">
        <v>0</v>
      </c>
      <c r="E39" s="18">
        <v>0</v>
      </c>
      <c r="I39" s="32" t="s">
        <v>74</v>
      </c>
      <c r="J39" s="19" t="str">
        <f>'Lgt type2'!D19</f>
        <v>Non</v>
      </c>
      <c r="L39" s="26"/>
    </row>
    <row r="40" spans="1:12" x14ac:dyDescent="0.3">
      <c r="A40" s="3"/>
      <c r="B40" s="6" t="s">
        <v>68</v>
      </c>
      <c r="C40" s="18">
        <f>C41/2</f>
        <v>-0.13750000000000001</v>
      </c>
      <c r="D40" s="18">
        <f t="shared" ref="D40:E40" si="3">D41/2</f>
        <v>-4.2500000000000003E-2</v>
      </c>
      <c r="E40" s="18">
        <f t="shared" si="3"/>
        <v>-0.1075</v>
      </c>
      <c r="I40" s="29" t="s">
        <v>75</v>
      </c>
      <c r="J40" s="20" t="str">
        <f>CONCATENATE(J38,"-",J39)</f>
        <v>Moyenne-Non</v>
      </c>
      <c r="K40" s="1"/>
      <c r="L40" s="33"/>
    </row>
    <row r="41" spans="1:12" ht="15" thickBot="1" x14ac:dyDescent="0.35">
      <c r="B41" s="6" t="s">
        <v>16</v>
      </c>
      <c r="C41" s="18">
        <f>C43/2</f>
        <v>-0.27500000000000002</v>
      </c>
      <c r="D41" s="18">
        <f t="shared" ref="D41:E41" si="4">D43/2</f>
        <v>-8.5000000000000006E-2</v>
      </c>
      <c r="E41" s="18">
        <f t="shared" si="4"/>
        <v>-0.215</v>
      </c>
      <c r="I41" s="36"/>
      <c r="J41" s="37"/>
      <c r="K41" s="37"/>
      <c r="L41" s="38"/>
    </row>
    <row r="42" spans="1:12" x14ac:dyDescent="0.3">
      <c r="A42" s="3"/>
      <c r="B42" s="6" t="s">
        <v>69</v>
      </c>
      <c r="C42" s="18">
        <f>(C41+C43)/2</f>
        <v>-0.41250000000000003</v>
      </c>
      <c r="D42" s="18">
        <f t="shared" ref="D42:E42" si="5">(D41+D43)/2</f>
        <v>-0.1275</v>
      </c>
      <c r="E42" s="18">
        <f t="shared" si="5"/>
        <v>-0.32250000000000001</v>
      </c>
      <c r="I42" s="31" t="s">
        <v>133</v>
      </c>
    </row>
    <row r="43" spans="1:12" x14ac:dyDescent="0.3">
      <c r="B43" s="6" t="s">
        <v>134</v>
      </c>
      <c r="C43" s="18">
        <v>-0.55000000000000004</v>
      </c>
      <c r="D43" s="18">
        <v>-0.17</v>
      </c>
      <c r="E43" s="18">
        <v>-0.43</v>
      </c>
    </row>
    <row r="44" spans="1:12" x14ac:dyDescent="0.3">
      <c r="B44" s="15" t="s">
        <v>70</v>
      </c>
      <c r="C44" s="7" t="str">
        <f>$C$3</f>
        <v>RDC ou étage intermédiaire</v>
      </c>
      <c r="D44" s="7" t="str">
        <f>$D$3</f>
        <v>Sous toiture</v>
      </c>
      <c r="E44" s="7" t="str">
        <f>$E$3</f>
        <v>Sous toiture isolée</v>
      </c>
    </row>
    <row r="45" spans="1:12" x14ac:dyDescent="0.3">
      <c r="B45" s="6" t="s">
        <v>76</v>
      </c>
      <c r="C45" s="18">
        <v>0.14000000000000001</v>
      </c>
      <c r="D45" s="18">
        <v>0.04</v>
      </c>
      <c r="E45" s="18">
        <v>0.11</v>
      </c>
    </row>
    <row r="46" spans="1:12" x14ac:dyDescent="0.3">
      <c r="B46" s="6" t="s">
        <v>77</v>
      </c>
      <c r="C46" s="18">
        <v>0.09</v>
      </c>
      <c r="D46" s="18">
        <v>0.08</v>
      </c>
      <c r="E46" s="18">
        <v>0.11</v>
      </c>
    </row>
    <row r="47" spans="1:12" x14ac:dyDescent="0.3">
      <c r="B47" s="6" t="s">
        <v>78</v>
      </c>
      <c r="C47" s="18">
        <f>C45/2</f>
        <v>7.0000000000000007E-2</v>
      </c>
      <c r="D47" s="18">
        <f>D45/2</f>
        <v>0.02</v>
      </c>
      <c r="E47" s="18">
        <f t="shared" ref="E47" si="6">E45/2</f>
        <v>5.5E-2</v>
      </c>
    </row>
    <row r="48" spans="1:12" x14ac:dyDescent="0.3">
      <c r="B48" s="6" t="s">
        <v>79</v>
      </c>
      <c r="C48" s="18">
        <v>0.08</v>
      </c>
      <c r="D48" s="18">
        <v>7.0000000000000007E-2</v>
      </c>
      <c r="E48" s="18">
        <v>0.09</v>
      </c>
    </row>
    <row r="49" spans="1:10" x14ac:dyDescent="0.3">
      <c r="B49" s="6" t="s">
        <v>80</v>
      </c>
      <c r="C49" s="18">
        <v>0</v>
      </c>
      <c r="D49" s="18">
        <v>0</v>
      </c>
      <c r="E49" s="18">
        <v>0</v>
      </c>
    </row>
    <row r="50" spans="1:10" x14ac:dyDescent="0.3">
      <c r="B50" s="6" t="s">
        <v>81</v>
      </c>
      <c r="C50" s="18">
        <v>7.0000000000000007E-2</v>
      </c>
      <c r="D50" s="18">
        <v>0.06</v>
      </c>
      <c r="E50" s="18">
        <v>7.0000000000000007E-2</v>
      </c>
    </row>
    <row r="52" spans="1:10" ht="15" thickBot="1" x14ac:dyDescent="0.35">
      <c r="C52" s="2"/>
      <c r="D52" s="2"/>
      <c r="E52" s="2"/>
    </row>
    <row r="53" spans="1:10" x14ac:dyDescent="0.3">
      <c r="B53" s="42" t="s">
        <v>88</v>
      </c>
      <c r="C53" s="23"/>
      <c r="D53" s="24"/>
      <c r="H53" s="42" t="s">
        <v>90</v>
      </c>
      <c r="I53" s="23"/>
      <c r="J53" s="24"/>
    </row>
    <row r="54" spans="1:10" x14ac:dyDescent="0.3">
      <c r="A54" s="39" t="s">
        <v>34</v>
      </c>
      <c r="B54" s="43" t="s">
        <v>33</v>
      </c>
      <c r="C54" s="4" t="s">
        <v>1</v>
      </c>
      <c r="D54" s="44" t="s">
        <v>35</v>
      </c>
      <c r="H54" s="43" t="s">
        <v>33</v>
      </c>
      <c r="I54" s="4" t="s">
        <v>1</v>
      </c>
      <c r="J54" s="44" t="s">
        <v>35</v>
      </c>
    </row>
    <row r="55" spans="1:10" x14ac:dyDescent="0.3">
      <c r="A55" s="40" t="s">
        <v>32</v>
      </c>
      <c r="B55" s="29" t="str">
        <f>IF(OR('Lgt type2'!C10=Listes!B1,'Lgt type2'!C10=Listes!B2),'DATA confort2'!C3,IF('Lgt type2'!C14=Listes!B6,'DATA confort2'!D3,'DATA confort2'!E3))</f>
        <v>RDC ou étage intermédiaire</v>
      </c>
      <c r="C55" s="16">
        <f>LOOKUP(B55,$C$3:$E$4)</f>
        <v>2.75</v>
      </c>
      <c r="D55" s="45" t="s">
        <v>36</v>
      </c>
      <c r="H55" s="29" t="str">
        <f>IF(OR('Lgt type2'!D10=Listes!B1,'Lgt type2'!D10=Listes!B2),'DATA confort2'!C3,IF('Lgt type2'!D14=Listes!B6,'DATA confort2'!D3,'DATA confort2'!E3))</f>
        <v>RDC ou étage intermédiaire</v>
      </c>
      <c r="I55" s="16">
        <f>LOOKUP(H55,$C$3:$E$4)</f>
        <v>2.75</v>
      </c>
      <c r="J55" s="45" t="s">
        <v>36</v>
      </c>
    </row>
    <row r="56" spans="1:10" x14ac:dyDescent="0.3">
      <c r="A56" s="41" t="s">
        <v>150</v>
      </c>
      <c r="B56" s="32" t="str">
        <f>'Lgt type2'!C10</f>
        <v>Etage intermédiaire</v>
      </c>
      <c r="C56" s="16">
        <f>C55*(1+D56)</f>
        <v>2.75</v>
      </c>
      <c r="D56" s="46">
        <f>IF(B56=Listes!B1,-0.1,0)</f>
        <v>0</v>
      </c>
      <c r="H56" s="32" t="str">
        <f>'Lgt type2'!D10</f>
        <v>Etage intermédiaire</v>
      </c>
      <c r="I56" s="16">
        <f>I55*(1+J56)</f>
        <v>2.75</v>
      </c>
      <c r="J56" s="46">
        <f>IF(H56=Listes!B1,-0.1,0)</f>
        <v>0</v>
      </c>
    </row>
    <row r="57" spans="1:10" x14ac:dyDescent="0.3">
      <c r="A57" s="41" t="s">
        <v>66</v>
      </c>
      <c r="B57" s="32" t="str">
        <f>J15</f>
        <v>7 vol/h</v>
      </c>
      <c r="C57" s="16">
        <f>C56*(1+D57)</f>
        <v>2.75</v>
      </c>
      <c r="D57" s="46">
        <f>INDEX($B$7:$E$13,MATCH(B57,$B$7:$B$13,0),MATCH(B55,$B$7:$E$7,0))</f>
        <v>0</v>
      </c>
      <c r="H57" s="32" t="str">
        <f>J34</f>
        <v>7 vol/h</v>
      </c>
      <c r="I57" s="16">
        <f>I56*(1+J57)</f>
        <v>2.75</v>
      </c>
      <c r="J57" s="46">
        <f>INDEX($B$7:$E$13,MATCH(H57,$B$7:$B$13,0),MATCH(H55,$B$7:$E$7,0))</f>
        <v>0</v>
      </c>
    </row>
    <row r="58" spans="1:10" x14ac:dyDescent="0.3">
      <c r="A58" s="41" t="s">
        <v>38</v>
      </c>
      <c r="B58" s="32" t="str">
        <f>'Lgt type2'!C13</f>
        <v>Moyenne</v>
      </c>
      <c r="C58" s="16">
        <f>C57*(1+D58)</f>
        <v>2.75</v>
      </c>
      <c r="D58" s="46">
        <f>INDEX($B$18:$E$21,MATCH(B58,$B$18:$B$21,0),MATCH(B55,$B$18:$E$18,0))</f>
        <v>0</v>
      </c>
      <c r="H58" s="32" t="str">
        <f>'Lgt type2'!D13</f>
        <v>Moyenne</v>
      </c>
      <c r="I58" s="16">
        <f>I57*(1+J58)</f>
        <v>2.75</v>
      </c>
      <c r="J58" s="46">
        <f>INDEX($B$18:$E$21,MATCH(H58,$B$18:$B$21,0),MATCH(H55,$B$18:$E$18,0))</f>
        <v>0</v>
      </c>
    </row>
    <row r="59" spans="1:10" x14ac:dyDescent="0.3">
      <c r="A59" s="41" t="s">
        <v>111</v>
      </c>
      <c r="B59" s="32" t="str">
        <f>'Lgt type2'!C15</f>
        <v>Non</v>
      </c>
      <c r="C59" s="16">
        <f>C58*(1+D59)</f>
        <v>2.75</v>
      </c>
      <c r="D59" s="46">
        <f>INDEX($B$22:$E$24,MATCH(B59,$B$22:$B$24,0),MATCH(B55,$B$22:$E$22,0))</f>
        <v>0</v>
      </c>
      <c r="H59" s="32" t="str">
        <f>'Lgt type2'!D15</f>
        <v>Non</v>
      </c>
      <c r="I59" s="16">
        <f t="shared" ref="I59:I62" si="7">I58*(1+J59)</f>
        <v>2.75</v>
      </c>
      <c r="J59" s="46">
        <f>INDEX($B$22:$E$24,MATCH(H59,$B$22:$B$24,0),MATCH(H55,$B$22:$E$22,0))</f>
        <v>0</v>
      </c>
    </row>
    <row r="60" spans="1:10" x14ac:dyDescent="0.3">
      <c r="A60" s="41" t="s">
        <v>18</v>
      </c>
      <c r="B60" s="32" t="str">
        <f>'Lgt type2'!C8</f>
        <v>T2</v>
      </c>
      <c r="C60" s="16">
        <f>C59*(1+D60)</f>
        <v>2.75</v>
      </c>
      <c r="D60" s="46">
        <f>INDEX($B$25:$E$29,MATCH(B60,$B$25:$B$29,0),MATCH(B55,$B$25:$E$25,0))</f>
        <v>0</v>
      </c>
      <c r="H60" s="32" t="str">
        <f>'Lgt type2'!D8</f>
        <v>T2</v>
      </c>
      <c r="I60" s="16">
        <f>I59*(1+J60)</f>
        <v>2.75</v>
      </c>
      <c r="J60" s="46">
        <f>INDEX($B$25:$E$29,MATCH(H60,$B$25:$B$29,0),MATCH(H55,$B$25:$E$25,0))</f>
        <v>0</v>
      </c>
    </row>
    <row r="61" spans="1:10" x14ac:dyDescent="0.3">
      <c r="A61" s="41" t="s">
        <v>12</v>
      </c>
      <c r="B61" s="32" t="str">
        <f>'Lgt type2'!C9</f>
        <v>Est/Ouest</v>
      </c>
      <c r="C61" s="16">
        <f t="shared" ref="C61:C63" si="8">C60*(1+D61)</f>
        <v>2.75</v>
      </c>
      <c r="D61" s="46">
        <f>INDEX($B$30:$E$33,MATCH(B61,$B$30:$B$33,0),MATCH(B55,$B$30:$E$30,0))</f>
        <v>0</v>
      </c>
      <c r="H61" s="32" t="str">
        <f>'Lgt type2'!D9</f>
        <v>Est/Ouest</v>
      </c>
      <c r="I61" s="16">
        <f>I60*(1+J61)</f>
        <v>2.75</v>
      </c>
      <c r="J61" s="46">
        <f>INDEX($B$30:$E$33,MATCH(H61,$B$30:$B$33,0),MATCH(H55,$B$30:$E$30,0))</f>
        <v>0</v>
      </c>
    </row>
    <row r="62" spans="1:10" x14ac:dyDescent="0.3">
      <c r="A62" s="41" t="s">
        <v>84</v>
      </c>
      <c r="B62" s="32" t="str">
        <f>'Lgt type2'!C16</f>
        <v>Moyenne</v>
      </c>
      <c r="C62" s="16">
        <f>C61*(1+D62)</f>
        <v>2.75</v>
      </c>
      <c r="D62" s="46">
        <f>INDEX($B$34:$E$37,MATCH(B62,$B$34:$B$37,0),MATCH(B55,$B$34:$E$34,0))</f>
        <v>0</v>
      </c>
      <c r="H62" s="32" t="str">
        <f>'Lgt type2'!D16</f>
        <v>Moyenne</v>
      </c>
      <c r="I62" s="16">
        <f t="shared" si="7"/>
        <v>2.75</v>
      </c>
      <c r="J62" s="46">
        <f>INDEX($B$34:$E$37,MATCH(H62,$B$34:$B$37,0),MATCH(H55,$B$34:$E$34,0))</f>
        <v>0</v>
      </c>
    </row>
    <row r="63" spans="1:10" x14ac:dyDescent="0.3">
      <c r="A63" s="41" t="s">
        <v>11</v>
      </c>
      <c r="B63" s="32" t="str">
        <f>'Lgt type2'!C17</f>
        <v>Moyenne</v>
      </c>
      <c r="C63" s="16">
        <f t="shared" si="8"/>
        <v>1.9937499999999999</v>
      </c>
      <c r="D63" s="46">
        <f>INDEX($B$38:$E$43,MATCH(B63,$B$38:$B$43,0),MATCH(B55,$B$38:$E$38,0))</f>
        <v>-0.27500000000000002</v>
      </c>
      <c r="H63" s="32" t="str">
        <f>'Lgt type2'!D17</f>
        <v>Bonne</v>
      </c>
      <c r="I63" s="16">
        <f>I62*(1+J63)</f>
        <v>1.6156249999999996</v>
      </c>
      <c r="J63" s="46">
        <f>INDEX($B$38:$E$43,MATCH(H63,$B$38:$B$43,0),MATCH(H55,$B$38:$E$38,0))</f>
        <v>-0.41250000000000003</v>
      </c>
    </row>
    <row r="64" spans="1:10" x14ac:dyDescent="0.3">
      <c r="A64" s="41" t="s">
        <v>82</v>
      </c>
      <c r="B64" s="32" t="str">
        <f>J21</f>
        <v>Moyenne-Non</v>
      </c>
      <c r="C64" s="16">
        <f>C63*(1+D64)</f>
        <v>2.1333125000000002</v>
      </c>
      <c r="D64" s="46">
        <f>INDEX($B$44:$E$50,MATCH(B64,$B$44:$B$50,0),MATCH(B55,$B$44:$E$44,0))</f>
        <v>7.0000000000000007E-2</v>
      </c>
      <c r="H64" s="32" t="str">
        <f>J40</f>
        <v>Moyenne-Non</v>
      </c>
      <c r="I64" s="16">
        <f>I63*(1+J64)</f>
        <v>1.7287187499999996</v>
      </c>
      <c r="J64" s="46">
        <f>INDEX($B$44:$E$50,MATCH(H64,$B$44:$B$50,0),MATCH(H55,$B$44:$E$44,0))</f>
        <v>7.0000000000000007E-2</v>
      </c>
    </row>
    <row r="65" spans="2:12" x14ac:dyDescent="0.3">
      <c r="B65" s="27" t="s">
        <v>85</v>
      </c>
      <c r="C65" s="1" t="str">
        <f>IF(C64&lt;Listes!$D$11,Listes!$C$11,IF(C64&lt;Listes!$D$12,Listes!$C$12,IF(C64&lt;Listes!$D$13,Listes!$C$13,IF(C64&lt;Listes!$D$14,Listes!$C$14,IF(C64&lt;Listes!$D$15,Listes!$C$15,IF(C64&lt;Listes!$D$16,Listes!$C$16,Listes!$C$17))))))</f>
        <v>C</v>
      </c>
      <c r="D65" s="33">
        <f>INDEX(Listes!$C$10:$F$17,MATCH('DATA confort2'!C65,Listes!$C$10:$C$17,0),4)</f>
        <v>3</v>
      </c>
      <c r="H65" s="27" t="s">
        <v>85</v>
      </c>
      <c r="I65" s="1" t="str">
        <f>IF(I64&lt;Listes!$D$11,Listes!$C$11,IF(I64&lt;Listes!$D$12,Listes!$C$12,IF(I64&lt;Listes!$D$13,Listes!$C$13,IF(I64&lt;Listes!$D$14,Listes!$C$14,IF(I64&lt;Listes!$D$15,Listes!$C$15,IF(I64&lt;Listes!$D$16,Listes!$C$16,Listes!$C$17))))))</f>
        <v>B</v>
      </c>
      <c r="J65" s="33">
        <f>INDEX(Listes!$C$10:$F$17,MATCH('DATA confort2'!I65,Listes!$C$10:$C$17,0),4)</f>
        <v>2</v>
      </c>
      <c r="K65">
        <f>D65-J65</f>
        <v>1</v>
      </c>
      <c r="L65">
        <f>D65-J66</f>
        <v>2</v>
      </c>
    </row>
    <row r="66" spans="2:12" ht="15" thickBot="1" x14ac:dyDescent="0.35">
      <c r="B66" s="36" t="s">
        <v>86</v>
      </c>
      <c r="C66" s="47" t="str">
        <f>INDEX(Listes!$C$10:$F$17,MATCH('DATA confort2'!D66,Listes!$F$10:$F$17,0),1)</f>
        <v>B</v>
      </c>
      <c r="D66" s="48">
        <f>IF(D65=1,1,D65-1)</f>
        <v>2</v>
      </c>
      <c r="H66" s="36" t="s">
        <v>86</v>
      </c>
      <c r="I66" s="47" t="str">
        <f>INDEX(Listes!$C$10:$F$17,MATCH('DATA confort2'!J66,Listes!$F$10:$F$17,0),1)</f>
        <v>A</v>
      </c>
      <c r="J66" s="48">
        <f>IF(J65=1,1,J65-1)</f>
        <v>1</v>
      </c>
      <c r="K66">
        <f>D66-J66</f>
        <v>1</v>
      </c>
    </row>
    <row r="68" spans="2:12" x14ac:dyDescent="0.3">
      <c r="C68" s="1"/>
      <c r="D68" s="1"/>
      <c r="E68" s="1"/>
    </row>
  </sheetData>
  <sheetProtection algorithmName="SHA-512" hashValue="LWLsSQptmoD0ZbSsNZCXK4R35S0VtLn0G9RaWsAr0LQz1zU7xMk4kSXVzW0nZinPDboegJHsFkluW93zo7+lhQ==" saltValue="Rx1/nvQI7qQhbTbaVFZnnA==" spinCount="100000" sheet="1" objects="1" scenarios="1"/>
  <mergeCells count="1">
    <mergeCell ref="C6:E6"/>
  </mergeCells>
  <conditionalFormatting sqref="C65">
    <cfRule type="expression" dxfId="87" priority="10">
      <formula>$F$6="G"</formula>
    </cfRule>
    <cfRule type="expression" dxfId="86" priority="11">
      <formula>$F$6="F"</formula>
    </cfRule>
    <cfRule type="expression" dxfId="85" priority="12">
      <formula>$F$6="E"</formula>
    </cfRule>
    <cfRule type="expression" dxfId="84" priority="13">
      <formula>$F$6="D"</formula>
    </cfRule>
    <cfRule type="expression" dxfId="83" priority="14">
      <formula>$F$6="C"</formula>
    </cfRule>
    <cfRule type="expression" dxfId="82" priority="15">
      <formula>$F$6="B"</formula>
    </cfRule>
    <cfRule type="expression" dxfId="81" priority="16">
      <formula>$F$6="A"</formula>
    </cfRule>
  </conditionalFormatting>
  <conditionalFormatting sqref="C8:E13 C15:E17 C19:E21 J22:L23 C23:E24 C26:E29 C31:E33 C35:E37 C39:E43 C45:E50 C52:E53 E54">
    <cfRule type="cellIs" dxfId="80" priority="17" operator="greaterThan">
      <formula>0</formula>
    </cfRule>
  </conditionalFormatting>
  <conditionalFormatting sqref="I65">
    <cfRule type="expression" dxfId="79" priority="1">
      <formula>$F$6="G"</formula>
    </cfRule>
    <cfRule type="expression" dxfId="78" priority="2">
      <formula>$F$6="F"</formula>
    </cfRule>
    <cfRule type="expression" dxfId="77" priority="3">
      <formula>$F$6="E"</formula>
    </cfRule>
    <cfRule type="expression" dxfId="76" priority="4">
      <formula>$F$6="D"</formula>
    </cfRule>
    <cfRule type="expression" dxfId="75" priority="5">
      <formula>$F$6="C"</formula>
    </cfRule>
    <cfRule type="expression" dxfId="74" priority="6">
      <formula>$F$6="B"</formula>
    </cfRule>
    <cfRule type="expression" dxfId="73" priority="7">
      <formula>$F$6="A"</formula>
    </cfRule>
  </conditionalFormatting>
  <conditionalFormatting sqref="I53:J53">
    <cfRule type="cellIs" dxfId="72" priority="8" operator="greaterThan">
      <formula>0</formula>
    </cfRule>
  </conditionalFormatting>
  <conditionalFormatting sqref="J41:L41">
    <cfRule type="cellIs" dxfId="71" priority="9"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8363-5510-40BF-A06C-EBAD870D2178}">
  <dimension ref="A2:L68"/>
  <sheetViews>
    <sheetView topLeftCell="A21" zoomScale="85" zoomScaleNormal="85" workbookViewId="0">
      <selection activeCell="B55" sqref="B55"/>
    </sheetView>
  </sheetViews>
  <sheetFormatPr baseColWidth="10" defaultColWidth="8.88671875" defaultRowHeight="14.4" x14ac:dyDescent="0.3"/>
  <cols>
    <col min="1" max="1" width="17.5546875" customWidth="1"/>
    <col min="2" max="2" width="37.88671875" customWidth="1"/>
    <col min="3" max="3" width="33.109375" customWidth="1"/>
    <col min="4" max="4" width="15.6640625" customWidth="1"/>
    <col min="5" max="5" width="22.21875" bestFit="1" customWidth="1"/>
    <col min="8" max="8" width="23.88671875" customWidth="1"/>
    <col min="9" max="9" width="36.5546875" customWidth="1"/>
    <col min="10" max="12" width="14.44140625" customWidth="1"/>
  </cols>
  <sheetData>
    <row r="2" spans="1:12" x14ac:dyDescent="0.3">
      <c r="B2" s="6" t="s">
        <v>2</v>
      </c>
    </row>
    <row r="3" spans="1:12" x14ac:dyDescent="0.3">
      <c r="B3" s="6" t="s">
        <v>37</v>
      </c>
      <c r="C3" s="4" t="s">
        <v>130</v>
      </c>
      <c r="D3" s="4" t="s">
        <v>21</v>
      </c>
      <c r="E3" s="4" t="s">
        <v>22</v>
      </c>
    </row>
    <row r="4" spans="1:12" x14ac:dyDescent="0.3">
      <c r="A4" s="3" t="s">
        <v>0</v>
      </c>
      <c r="B4" s="6" t="s">
        <v>119</v>
      </c>
      <c r="C4" s="7">
        <v>2.75</v>
      </c>
      <c r="D4" s="7">
        <v>4.5199999999999996</v>
      </c>
      <c r="E4" s="7">
        <v>3.11</v>
      </c>
    </row>
    <row r="5" spans="1:12" ht="15" thickBot="1" x14ac:dyDescent="0.35">
      <c r="C5" s="1"/>
      <c r="D5" s="1"/>
      <c r="E5" s="1"/>
    </row>
    <row r="6" spans="1:12" x14ac:dyDescent="0.3">
      <c r="C6" s="203" t="s">
        <v>3</v>
      </c>
      <c r="D6" s="203"/>
      <c r="E6" s="203"/>
      <c r="I6" s="22" t="s">
        <v>88</v>
      </c>
      <c r="J6" s="23"/>
      <c r="K6" s="23"/>
      <c r="L6" s="24"/>
    </row>
    <row r="7" spans="1:12" x14ac:dyDescent="0.3">
      <c r="B7" s="15" t="s">
        <v>66</v>
      </c>
      <c r="C7" s="7" t="str">
        <f>$C$3</f>
        <v>RDC ou étage intermédiaire</v>
      </c>
      <c r="D7" s="7" t="str">
        <f>$D$3</f>
        <v>Sous toiture</v>
      </c>
      <c r="E7" s="7" t="str">
        <f>$E$3</f>
        <v>Sous toiture isolée</v>
      </c>
      <c r="H7" s="14"/>
      <c r="I7" s="25" t="s">
        <v>67</v>
      </c>
      <c r="K7" s="1"/>
      <c r="L7" s="26"/>
    </row>
    <row r="8" spans="1:12" x14ac:dyDescent="0.3">
      <c r="B8" s="6" t="s">
        <v>60</v>
      </c>
      <c r="C8" s="18">
        <f>C9*2</f>
        <v>1.1399999999999999</v>
      </c>
      <c r="D8" s="18">
        <f t="shared" ref="D8:E8" si="0">D9*2</f>
        <v>0.64</v>
      </c>
      <c r="E8" s="18">
        <f t="shared" si="0"/>
        <v>0.98</v>
      </c>
      <c r="H8" s="14"/>
      <c r="I8" s="27"/>
      <c r="J8" s="15" t="s">
        <v>23</v>
      </c>
      <c r="K8" s="15" t="s">
        <v>24</v>
      </c>
      <c r="L8" s="28" t="s">
        <v>25</v>
      </c>
    </row>
    <row r="9" spans="1:12" x14ac:dyDescent="0.3">
      <c r="A9" s="3"/>
      <c r="B9" s="6" t="s">
        <v>5</v>
      </c>
      <c r="C9" s="18">
        <v>0.56999999999999995</v>
      </c>
      <c r="D9" s="18">
        <v>0.32</v>
      </c>
      <c r="E9" s="18">
        <v>0.49</v>
      </c>
      <c r="H9" s="14"/>
      <c r="I9" s="29" t="s">
        <v>58</v>
      </c>
      <c r="J9" s="6" t="s">
        <v>60</v>
      </c>
      <c r="K9" s="6" t="s">
        <v>61</v>
      </c>
      <c r="L9" s="30" t="s">
        <v>4</v>
      </c>
    </row>
    <row r="10" spans="1:12" x14ac:dyDescent="0.3">
      <c r="A10" s="3"/>
      <c r="B10" s="6" t="s">
        <v>61</v>
      </c>
      <c r="C10" s="18">
        <f>C9/2</f>
        <v>0.28499999999999998</v>
      </c>
      <c r="D10" s="18">
        <f t="shared" ref="D10:E10" si="1">D9/2</f>
        <v>0.16</v>
      </c>
      <c r="E10" s="18">
        <f t="shared" si="1"/>
        <v>0.245</v>
      </c>
      <c r="I10" s="29" t="s">
        <v>57</v>
      </c>
      <c r="J10" s="6" t="s">
        <v>5</v>
      </c>
      <c r="K10" s="6" t="s">
        <v>4</v>
      </c>
      <c r="L10" s="30" t="s">
        <v>62</v>
      </c>
    </row>
    <row r="11" spans="1:12" x14ac:dyDescent="0.3">
      <c r="A11" s="3" t="s">
        <v>0</v>
      </c>
      <c r="B11" s="6" t="s">
        <v>4</v>
      </c>
      <c r="C11" s="18">
        <v>0</v>
      </c>
      <c r="D11" s="18">
        <v>0</v>
      </c>
      <c r="E11" s="18">
        <v>0</v>
      </c>
      <c r="I11" s="29" t="s">
        <v>59</v>
      </c>
      <c r="J11" s="6" t="s">
        <v>61</v>
      </c>
      <c r="K11" s="30" t="s">
        <v>62</v>
      </c>
      <c r="L11" s="30" t="s">
        <v>6</v>
      </c>
    </row>
    <row r="12" spans="1:12" x14ac:dyDescent="0.3">
      <c r="A12" s="3"/>
      <c r="B12" s="6" t="s">
        <v>62</v>
      </c>
      <c r="C12" s="18">
        <f>0.65*C13</f>
        <v>-0.22100000000000003</v>
      </c>
      <c r="D12" s="18">
        <f t="shared" ref="D12:E12" si="2">0.65*D13</f>
        <v>-0.156</v>
      </c>
      <c r="E12" s="18">
        <f t="shared" si="2"/>
        <v>-0.20150000000000001</v>
      </c>
      <c r="I12" s="27"/>
      <c r="L12" s="26"/>
    </row>
    <row r="13" spans="1:12" x14ac:dyDescent="0.3">
      <c r="A13" s="3"/>
      <c r="B13" s="6" t="s">
        <v>6</v>
      </c>
      <c r="C13" s="18">
        <v>-0.34</v>
      </c>
      <c r="D13" s="18">
        <v>-0.24</v>
      </c>
      <c r="E13" s="18">
        <v>-0.31</v>
      </c>
      <c r="I13" s="27" t="s">
        <v>63</v>
      </c>
      <c r="J13" t="str">
        <f>'Lgt type3'!C11</f>
        <v>Mauvais (site abrité / lgt RDC)</v>
      </c>
      <c r="L13" s="26"/>
    </row>
    <row r="14" spans="1:12" x14ac:dyDescent="0.3">
      <c r="A14" s="3"/>
      <c r="B14" s="15" t="s">
        <v>56</v>
      </c>
      <c r="C14" s="7" t="str">
        <f>$C$3</f>
        <v>RDC ou étage intermédiaire</v>
      </c>
      <c r="D14" s="7" t="str">
        <f>$D$3</f>
        <v>Sous toiture</v>
      </c>
      <c r="E14" s="7" t="str">
        <f>$E$3</f>
        <v>Sous toiture isolée</v>
      </c>
      <c r="I14" s="27" t="s">
        <v>64</v>
      </c>
      <c r="J14" t="str">
        <f>'Lgt type3'!C12</f>
        <v>Non traversant</v>
      </c>
      <c r="L14" s="26"/>
    </row>
    <row r="15" spans="1:12" x14ac:dyDescent="0.3">
      <c r="A15" s="3"/>
      <c r="B15" s="6" t="s">
        <v>58</v>
      </c>
      <c r="C15" s="18">
        <v>0.56999999999999995</v>
      </c>
      <c r="D15" s="18">
        <v>0.32</v>
      </c>
      <c r="E15" s="18">
        <v>0.49</v>
      </c>
      <c r="I15" s="29" t="s">
        <v>65</v>
      </c>
      <c r="J15" s="15" t="str">
        <f>INDEX(I8:L11,MATCH(J13,I8:I11,0),MATCH(J14,I8:L8,0))</f>
        <v>1,5 vol/h</v>
      </c>
      <c r="L15" s="26"/>
    </row>
    <row r="16" spans="1:12" x14ac:dyDescent="0.3">
      <c r="A16" s="3"/>
      <c r="B16" s="6" t="s">
        <v>57</v>
      </c>
      <c r="C16" s="18">
        <v>0</v>
      </c>
      <c r="D16" s="18">
        <v>0</v>
      </c>
      <c r="E16" s="18">
        <v>0</v>
      </c>
      <c r="I16" s="27"/>
      <c r="L16" s="26"/>
    </row>
    <row r="17" spans="1:12" x14ac:dyDescent="0.3">
      <c r="A17" s="3"/>
      <c r="B17" s="6" t="s">
        <v>59</v>
      </c>
      <c r="C17" s="18">
        <v>-0.34</v>
      </c>
      <c r="D17" s="18">
        <v>-0.24</v>
      </c>
      <c r="E17" s="18">
        <v>-0.31</v>
      </c>
      <c r="I17" s="27"/>
      <c r="L17" s="26"/>
    </row>
    <row r="18" spans="1:12" x14ac:dyDescent="0.3">
      <c r="A18" s="3"/>
      <c r="B18" s="15" t="s">
        <v>26</v>
      </c>
      <c r="C18" s="7" t="str">
        <f>$C$3</f>
        <v>RDC ou étage intermédiaire</v>
      </c>
      <c r="D18" s="7" t="str">
        <f>$D$3</f>
        <v>Sous toiture</v>
      </c>
      <c r="E18" s="7" t="str">
        <f>$E$3</f>
        <v>Sous toiture isolée</v>
      </c>
      <c r="I18" s="31" t="s">
        <v>71</v>
      </c>
      <c r="L18" s="26"/>
    </row>
    <row r="19" spans="1:12" x14ac:dyDescent="0.3">
      <c r="A19" s="3" t="s">
        <v>0</v>
      </c>
      <c r="B19" s="6" t="s">
        <v>28</v>
      </c>
      <c r="C19" s="18">
        <v>0</v>
      </c>
      <c r="D19" s="18">
        <v>0</v>
      </c>
      <c r="E19" s="18">
        <v>0</v>
      </c>
      <c r="I19" s="32" t="s">
        <v>73</v>
      </c>
      <c r="J19" s="19" t="str">
        <f>'Lgt type3'!C18</f>
        <v>Moyenne</v>
      </c>
      <c r="L19" s="26"/>
    </row>
    <row r="20" spans="1:12" x14ac:dyDescent="0.3">
      <c r="A20" s="3"/>
      <c r="B20" s="6" t="s">
        <v>16</v>
      </c>
      <c r="C20" s="18">
        <v>0</v>
      </c>
      <c r="D20" s="17">
        <f>D21/2</f>
        <v>-0.2</v>
      </c>
      <c r="E20" s="18">
        <v>-0.08</v>
      </c>
      <c r="I20" s="32" t="s">
        <v>74</v>
      </c>
      <c r="J20" s="19" t="str">
        <f>'Lgt type3'!C19</f>
        <v>Non</v>
      </c>
      <c r="L20" s="26"/>
    </row>
    <row r="21" spans="1:12" x14ac:dyDescent="0.3">
      <c r="A21" s="3"/>
      <c r="B21" s="6" t="s">
        <v>29</v>
      </c>
      <c r="C21" s="18">
        <v>0</v>
      </c>
      <c r="D21" s="18">
        <v>-0.4</v>
      </c>
      <c r="E21" s="18">
        <v>-0.15</v>
      </c>
      <c r="I21" s="29" t="s">
        <v>75</v>
      </c>
      <c r="J21" s="20" t="str">
        <f>CONCATENATE(J19,"-",J20)</f>
        <v>Moyenne-Non</v>
      </c>
      <c r="K21" s="1"/>
      <c r="L21" s="33"/>
    </row>
    <row r="22" spans="1:12" ht="15" thickBot="1" x14ac:dyDescent="0.35">
      <c r="A22" s="3"/>
      <c r="B22" s="15" t="s">
        <v>111</v>
      </c>
      <c r="C22" s="7" t="str">
        <f>$C$3</f>
        <v>RDC ou étage intermédiaire</v>
      </c>
      <c r="D22" s="7" t="str">
        <f>$D$3</f>
        <v>Sous toiture</v>
      </c>
      <c r="E22" s="7" t="str">
        <f>$E$3</f>
        <v>Sous toiture isolée</v>
      </c>
      <c r="I22" s="34"/>
      <c r="J22" s="21"/>
      <c r="K22" s="21"/>
      <c r="L22" s="35"/>
    </row>
    <row r="23" spans="1:12" ht="15" thickBot="1" x14ac:dyDescent="0.35">
      <c r="A23" s="3"/>
      <c r="B23" s="6" t="s">
        <v>31</v>
      </c>
      <c r="C23" s="18">
        <v>0</v>
      </c>
      <c r="D23" s="18">
        <v>0</v>
      </c>
      <c r="E23" s="18">
        <v>0</v>
      </c>
      <c r="I23" s="36"/>
      <c r="J23" s="37"/>
      <c r="K23" s="37"/>
      <c r="L23" s="38"/>
    </row>
    <row r="24" spans="1:12" ht="15" thickBot="1" x14ac:dyDescent="0.35">
      <c r="A24" s="3"/>
      <c r="B24" s="6" t="s">
        <v>30</v>
      </c>
      <c r="C24" s="18">
        <v>0</v>
      </c>
      <c r="D24" s="57">
        <v>-0.67</v>
      </c>
      <c r="E24" s="18">
        <v>-0.25</v>
      </c>
    </row>
    <row r="25" spans="1:12" x14ac:dyDescent="0.3">
      <c r="A25" s="3"/>
      <c r="B25" s="15" t="s">
        <v>7</v>
      </c>
      <c r="C25" s="7" t="str">
        <f>$C$3</f>
        <v>RDC ou étage intermédiaire</v>
      </c>
      <c r="D25" s="7" t="str">
        <f>$D$3</f>
        <v>Sous toiture</v>
      </c>
      <c r="E25" s="7" t="str">
        <f>$E$3</f>
        <v>Sous toiture isolée</v>
      </c>
      <c r="I25" s="22" t="s">
        <v>89</v>
      </c>
      <c r="J25" s="23"/>
      <c r="K25" s="23"/>
      <c r="L25" s="24"/>
    </row>
    <row r="26" spans="1:12" x14ac:dyDescent="0.3">
      <c r="A26" s="3"/>
      <c r="B26" s="6" t="s">
        <v>8</v>
      </c>
      <c r="C26" s="18">
        <v>0.11</v>
      </c>
      <c r="D26" s="18">
        <v>0.01</v>
      </c>
      <c r="E26" s="18">
        <v>7.0000000000000007E-2</v>
      </c>
      <c r="I26" s="25" t="s">
        <v>67</v>
      </c>
      <c r="K26" s="1"/>
      <c r="L26" s="26"/>
    </row>
    <row r="27" spans="1:12" x14ac:dyDescent="0.3">
      <c r="A27" s="3" t="s">
        <v>0</v>
      </c>
      <c r="B27" s="6" t="s">
        <v>9</v>
      </c>
      <c r="C27" s="18">
        <v>0</v>
      </c>
      <c r="D27" s="18">
        <v>0</v>
      </c>
      <c r="E27" s="18">
        <v>0</v>
      </c>
      <c r="I27" s="27"/>
      <c r="J27" s="15" t="s">
        <v>23</v>
      </c>
      <c r="K27" s="15" t="s">
        <v>24</v>
      </c>
      <c r="L27" s="28" t="s">
        <v>25</v>
      </c>
    </row>
    <row r="28" spans="1:12" x14ac:dyDescent="0.3">
      <c r="A28" s="3"/>
      <c r="B28" s="6" t="s">
        <v>10</v>
      </c>
      <c r="C28" s="18">
        <f>C29/2</f>
        <v>-0.03</v>
      </c>
      <c r="D28" s="18">
        <v>0</v>
      </c>
      <c r="E28" s="18">
        <f>E29/2</f>
        <v>-1.4999999999999999E-2</v>
      </c>
      <c r="I28" s="29" t="s">
        <v>58</v>
      </c>
      <c r="J28" s="6" t="s">
        <v>60</v>
      </c>
      <c r="K28" s="6" t="s">
        <v>61</v>
      </c>
      <c r="L28" s="30" t="s">
        <v>4</v>
      </c>
    </row>
    <row r="29" spans="1:12" x14ac:dyDescent="0.3">
      <c r="A29" s="3"/>
      <c r="B29" s="6" t="s">
        <v>129</v>
      </c>
      <c r="C29" s="18">
        <v>-0.06</v>
      </c>
      <c r="D29" s="18">
        <v>0</v>
      </c>
      <c r="E29" s="18">
        <v>-0.03</v>
      </c>
      <c r="I29" s="29" t="s">
        <v>57</v>
      </c>
      <c r="J29" s="6" t="s">
        <v>5</v>
      </c>
      <c r="K29" s="6" t="s">
        <v>4</v>
      </c>
      <c r="L29" s="30" t="s">
        <v>62</v>
      </c>
    </row>
    <row r="30" spans="1:12" x14ac:dyDescent="0.3">
      <c r="A30" s="3"/>
      <c r="B30" s="15" t="s">
        <v>12</v>
      </c>
      <c r="C30" s="7" t="str">
        <f>$C$3</f>
        <v>RDC ou étage intermédiaire</v>
      </c>
      <c r="D30" s="7" t="str">
        <f>$D$3</f>
        <v>Sous toiture</v>
      </c>
      <c r="E30" s="7" t="str">
        <f>$E$3</f>
        <v>Sous toiture isolée</v>
      </c>
      <c r="I30" s="29" t="s">
        <v>59</v>
      </c>
      <c r="J30" s="6" t="s">
        <v>61</v>
      </c>
      <c r="K30" s="30" t="s">
        <v>62</v>
      </c>
      <c r="L30" s="30" t="s">
        <v>6</v>
      </c>
    </row>
    <row r="31" spans="1:12" x14ac:dyDescent="0.3">
      <c r="A31" s="3" t="s">
        <v>0</v>
      </c>
      <c r="B31" s="6" t="s">
        <v>13</v>
      </c>
      <c r="C31" s="18">
        <v>0</v>
      </c>
      <c r="D31" s="18">
        <v>0</v>
      </c>
      <c r="E31" s="18">
        <v>0</v>
      </c>
      <c r="I31" s="27"/>
      <c r="L31" s="26"/>
    </row>
    <row r="32" spans="1:12" x14ac:dyDescent="0.3">
      <c r="A32" s="3"/>
      <c r="B32" s="6" t="s">
        <v>14</v>
      </c>
      <c r="C32" s="18">
        <v>-0.18</v>
      </c>
      <c r="D32" s="18">
        <v>-0.06</v>
      </c>
      <c r="E32" s="18">
        <v>-0.14000000000000001</v>
      </c>
      <c r="I32" s="27" t="s">
        <v>63</v>
      </c>
      <c r="J32" t="str">
        <f>'Lgt type3'!D11</f>
        <v>Mauvais (site abrité / lgt RDC)</v>
      </c>
      <c r="L32" s="26"/>
    </row>
    <row r="33" spans="1:12" x14ac:dyDescent="0.3">
      <c r="A33" s="3"/>
      <c r="B33" s="6" t="s">
        <v>19</v>
      </c>
      <c r="C33" s="18">
        <f>C32/2</f>
        <v>-0.09</v>
      </c>
      <c r="D33" s="18">
        <f>D32/2</f>
        <v>-0.03</v>
      </c>
      <c r="E33" s="18">
        <f>E32/2</f>
        <v>-7.0000000000000007E-2</v>
      </c>
      <c r="I33" s="27" t="s">
        <v>64</v>
      </c>
      <c r="J33" t="str">
        <f>'Lgt type3'!D12</f>
        <v>Non traversant</v>
      </c>
      <c r="L33" s="26"/>
    </row>
    <row r="34" spans="1:12" x14ac:dyDescent="0.3">
      <c r="A34" s="3"/>
      <c r="B34" s="15" t="s">
        <v>83</v>
      </c>
      <c r="C34" s="7" t="str">
        <f>$C$3</f>
        <v>RDC ou étage intermédiaire</v>
      </c>
      <c r="D34" s="7" t="str">
        <f>$D$3</f>
        <v>Sous toiture</v>
      </c>
      <c r="E34" s="7" t="str">
        <f>$E$3</f>
        <v>Sous toiture isolée</v>
      </c>
      <c r="I34" s="29" t="s">
        <v>65</v>
      </c>
      <c r="J34" s="15" t="str">
        <f>INDEX(I27:L30,MATCH(J32,I27:I30,0),MATCH(J33,I27:L27,0))</f>
        <v>1,5 vol/h</v>
      </c>
      <c r="L34" s="26"/>
    </row>
    <row r="35" spans="1:12" x14ac:dyDescent="0.3">
      <c r="A35" s="71">
        <v>-0.3</v>
      </c>
      <c r="B35" s="6" t="s">
        <v>68</v>
      </c>
      <c r="C35" s="18">
        <v>-0.12</v>
      </c>
      <c r="D35" s="18">
        <v>-0.03</v>
      </c>
      <c r="E35" s="18">
        <v>-0.09</v>
      </c>
      <c r="I35" s="27"/>
      <c r="L35" s="26"/>
    </row>
    <row r="36" spans="1:12" x14ac:dyDescent="0.3">
      <c r="A36" s="3" t="s">
        <v>0</v>
      </c>
      <c r="B36" s="6" t="s">
        <v>16</v>
      </c>
      <c r="C36" s="18">
        <v>0</v>
      </c>
      <c r="D36" s="18">
        <v>0</v>
      </c>
      <c r="E36" s="18">
        <v>0</v>
      </c>
      <c r="I36" s="27"/>
      <c r="L36" s="26"/>
    </row>
    <row r="37" spans="1:12" x14ac:dyDescent="0.3">
      <c r="A37" s="72">
        <v>0.3</v>
      </c>
      <c r="B37" s="6" t="s">
        <v>131</v>
      </c>
      <c r="C37" s="18">
        <v>0.23</v>
      </c>
      <c r="D37" s="18">
        <v>0.05</v>
      </c>
      <c r="E37" s="18">
        <v>0.16</v>
      </c>
      <c r="I37" s="31" t="s">
        <v>71</v>
      </c>
      <c r="L37" s="26"/>
    </row>
    <row r="38" spans="1:12" x14ac:dyDescent="0.3">
      <c r="A38" s="3"/>
      <c r="B38" s="15" t="s">
        <v>11</v>
      </c>
      <c r="C38" s="7" t="str">
        <f>$C$3</f>
        <v>RDC ou étage intermédiaire</v>
      </c>
      <c r="D38" s="7" t="str">
        <f>$D$3</f>
        <v>Sous toiture</v>
      </c>
      <c r="E38" s="7" t="str">
        <f>$E$3</f>
        <v>Sous toiture isolée</v>
      </c>
      <c r="I38" s="32" t="s">
        <v>73</v>
      </c>
      <c r="J38" s="19" t="str">
        <f>'Lgt type3'!D18</f>
        <v>Moyenne</v>
      </c>
      <c r="L38" s="26"/>
    </row>
    <row r="39" spans="1:12" x14ac:dyDescent="0.3">
      <c r="A39" s="3" t="s">
        <v>0</v>
      </c>
      <c r="B39" s="6" t="s">
        <v>15</v>
      </c>
      <c r="C39" s="18">
        <v>0</v>
      </c>
      <c r="D39" s="18">
        <v>0</v>
      </c>
      <c r="E39" s="18">
        <v>0</v>
      </c>
      <c r="I39" s="32" t="s">
        <v>74</v>
      </c>
      <c r="J39" s="19" t="str">
        <f>'Lgt type3'!D19</f>
        <v>Non</v>
      </c>
      <c r="L39" s="26"/>
    </row>
    <row r="40" spans="1:12" x14ac:dyDescent="0.3">
      <c r="A40" s="3"/>
      <c r="B40" s="6" t="s">
        <v>68</v>
      </c>
      <c r="C40" s="18">
        <f>C41/2</f>
        <v>-0.13750000000000001</v>
      </c>
      <c r="D40" s="18">
        <f t="shared" ref="D40:E40" si="3">D41/2</f>
        <v>-4.2500000000000003E-2</v>
      </c>
      <c r="E40" s="18">
        <f t="shared" si="3"/>
        <v>-0.1075</v>
      </c>
      <c r="I40" s="29" t="s">
        <v>75</v>
      </c>
      <c r="J40" s="20" t="str">
        <f>CONCATENATE(J38,"-",J39)</f>
        <v>Moyenne-Non</v>
      </c>
      <c r="K40" s="1"/>
      <c r="L40" s="33"/>
    </row>
    <row r="41" spans="1:12" ht="15" thickBot="1" x14ac:dyDescent="0.35">
      <c r="B41" s="6" t="s">
        <v>16</v>
      </c>
      <c r="C41" s="18">
        <f>C43/2</f>
        <v>-0.27500000000000002</v>
      </c>
      <c r="D41" s="18">
        <f t="shared" ref="D41:E41" si="4">D43/2</f>
        <v>-8.5000000000000006E-2</v>
      </c>
      <c r="E41" s="18">
        <f t="shared" si="4"/>
        <v>-0.215</v>
      </c>
      <c r="I41" s="36"/>
      <c r="J41" s="37"/>
      <c r="K41" s="37"/>
      <c r="L41" s="38"/>
    </row>
    <row r="42" spans="1:12" x14ac:dyDescent="0.3">
      <c r="A42" s="3"/>
      <c r="B42" s="6" t="s">
        <v>69</v>
      </c>
      <c r="C42" s="18">
        <f>(C41+C43)/2</f>
        <v>-0.41250000000000003</v>
      </c>
      <c r="D42" s="18">
        <f t="shared" ref="D42:E42" si="5">(D41+D43)/2</f>
        <v>-0.1275</v>
      </c>
      <c r="E42" s="18">
        <f t="shared" si="5"/>
        <v>-0.32250000000000001</v>
      </c>
      <c r="I42" s="31" t="s">
        <v>133</v>
      </c>
    </row>
    <row r="43" spans="1:12" x14ac:dyDescent="0.3">
      <c r="B43" s="6" t="s">
        <v>134</v>
      </c>
      <c r="C43" s="18">
        <v>-0.55000000000000004</v>
      </c>
      <c r="D43" s="18">
        <v>-0.17</v>
      </c>
      <c r="E43" s="18">
        <v>-0.43</v>
      </c>
    </row>
    <row r="44" spans="1:12" x14ac:dyDescent="0.3">
      <c r="B44" s="15" t="s">
        <v>70</v>
      </c>
      <c r="C44" s="7" t="str">
        <f>$C$3</f>
        <v>RDC ou étage intermédiaire</v>
      </c>
      <c r="D44" s="7" t="str">
        <f>$D$3</f>
        <v>Sous toiture</v>
      </c>
      <c r="E44" s="7" t="str">
        <f>$E$3</f>
        <v>Sous toiture isolée</v>
      </c>
    </row>
    <row r="45" spans="1:12" x14ac:dyDescent="0.3">
      <c r="B45" s="6" t="s">
        <v>76</v>
      </c>
      <c r="C45" s="18">
        <v>0.14000000000000001</v>
      </c>
      <c r="D45" s="18">
        <v>0.04</v>
      </c>
      <c r="E45" s="18">
        <v>0.11</v>
      </c>
    </row>
    <row r="46" spans="1:12" x14ac:dyDescent="0.3">
      <c r="B46" s="6" t="s">
        <v>77</v>
      </c>
      <c r="C46" s="18">
        <v>0.09</v>
      </c>
      <c r="D46" s="18">
        <v>0.08</v>
      </c>
      <c r="E46" s="18">
        <v>0.11</v>
      </c>
    </row>
    <row r="47" spans="1:12" x14ac:dyDescent="0.3">
      <c r="B47" s="6" t="s">
        <v>78</v>
      </c>
      <c r="C47" s="18">
        <f>C45/2</f>
        <v>7.0000000000000007E-2</v>
      </c>
      <c r="D47" s="18">
        <f>D45/2</f>
        <v>0.02</v>
      </c>
      <c r="E47" s="18">
        <f t="shared" ref="E47" si="6">E45/2</f>
        <v>5.5E-2</v>
      </c>
    </row>
    <row r="48" spans="1:12" x14ac:dyDescent="0.3">
      <c r="B48" s="6" t="s">
        <v>79</v>
      </c>
      <c r="C48" s="18">
        <v>0.08</v>
      </c>
      <c r="D48" s="18">
        <v>7.0000000000000007E-2</v>
      </c>
      <c r="E48" s="18">
        <v>0.09</v>
      </c>
    </row>
    <row r="49" spans="1:10" x14ac:dyDescent="0.3">
      <c r="B49" s="6" t="s">
        <v>80</v>
      </c>
      <c r="C49" s="18">
        <v>0</v>
      </c>
      <c r="D49" s="18">
        <v>0</v>
      </c>
      <c r="E49" s="18">
        <v>0</v>
      </c>
    </row>
    <row r="50" spans="1:10" x14ac:dyDescent="0.3">
      <c r="B50" s="6" t="s">
        <v>81</v>
      </c>
      <c r="C50" s="18">
        <v>7.0000000000000007E-2</v>
      </c>
      <c r="D50" s="18">
        <v>0.06</v>
      </c>
      <c r="E50" s="18">
        <v>7.0000000000000007E-2</v>
      </c>
    </row>
    <row r="52" spans="1:10" ht="15" thickBot="1" x14ac:dyDescent="0.35">
      <c r="C52" s="2"/>
      <c r="D52" s="2"/>
      <c r="E52" s="2"/>
    </row>
    <row r="53" spans="1:10" x14ac:dyDescent="0.3">
      <c r="B53" s="42" t="s">
        <v>88</v>
      </c>
      <c r="C53" s="23"/>
      <c r="D53" s="24"/>
      <c r="H53" s="42" t="s">
        <v>90</v>
      </c>
      <c r="I53" s="23"/>
      <c r="J53" s="24"/>
    </row>
    <row r="54" spans="1:10" x14ac:dyDescent="0.3">
      <c r="A54" s="39" t="s">
        <v>34</v>
      </c>
      <c r="B54" s="43" t="s">
        <v>33</v>
      </c>
      <c r="C54" s="4" t="s">
        <v>1</v>
      </c>
      <c r="D54" s="44" t="s">
        <v>35</v>
      </c>
      <c r="H54" s="43" t="s">
        <v>33</v>
      </c>
      <c r="I54" s="4" t="s">
        <v>1</v>
      </c>
      <c r="J54" s="44" t="s">
        <v>35</v>
      </c>
    </row>
    <row r="55" spans="1:10" x14ac:dyDescent="0.3">
      <c r="A55" s="40" t="s">
        <v>32</v>
      </c>
      <c r="B55" s="29" t="str">
        <f>IF(OR('Lgt type3'!C10=Listes!B1,'Lgt type3'!C10=Listes!B2),'DATA confort3'!C3,IF('Lgt type3'!C14=Listes!B6,'DATA confort3'!D3,'DATA confort3'!E3))</f>
        <v>Sous toiture</v>
      </c>
      <c r="C55" s="16">
        <f>LOOKUP(B55,$C$3:$E$4)</f>
        <v>4.5199999999999996</v>
      </c>
      <c r="D55" s="45" t="s">
        <v>36</v>
      </c>
      <c r="H55" s="29" t="str">
        <f>IF(OR('Lgt type3'!D10=Listes!B1,'Lgt type3'!D10=Listes!B2),'DATA confort3'!C3,IF('Lgt type3'!D14=Listes!B6,'DATA confort3'!D3,'DATA confort3'!E3))</f>
        <v>Sous toiture isolée</v>
      </c>
      <c r="I55" s="16">
        <f>LOOKUP(H55,$C$3:$E$4)</f>
        <v>3.11</v>
      </c>
      <c r="J55" s="45" t="s">
        <v>36</v>
      </c>
    </row>
    <row r="56" spans="1:10" x14ac:dyDescent="0.3">
      <c r="A56" s="41" t="s">
        <v>150</v>
      </c>
      <c r="B56" s="32" t="str">
        <f>'Lgt type3'!C10</f>
        <v>Sous toiture</v>
      </c>
      <c r="C56" s="16">
        <f>C55*(1+D56)</f>
        <v>4.5199999999999996</v>
      </c>
      <c r="D56" s="46">
        <f>IF(B56=Listes!B1,-0.1,0)</f>
        <v>0</v>
      </c>
      <c r="H56" s="32" t="str">
        <f>'Lgt type3'!D10</f>
        <v>Sous toiture</v>
      </c>
      <c r="I56" s="16">
        <f>I55*(1+J56)</f>
        <v>3.11</v>
      </c>
      <c r="J56" s="46">
        <f>IF(H56=Listes!B1,-0.1,0)</f>
        <v>0</v>
      </c>
    </row>
    <row r="57" spans="1:10" x14ac:dyDescent="0.3">
      <c r="A57" s="41" t="s">
        <v>66</v>
      </c>
      <c r="B57" s="32" t="str">
        <f>J15</f>
        <v>1,5 vol/h</v>
      </c>
      <c r="C57" s="16">
        <f>C56*(1+D57)</f>
        <v>7.4127999999999998</v>
      </c>
      <c r="D57" s="46">
        <f>INDEX($B$7:$E$13,MATCH(B57,$B$7:$B$13,0),MATCH(B55,$B$7:$E$7,0))</f>
        <v>0.64</v>
      </c>
      <c r="H57" s="32" t="str">
        <f>J34</f>
        <v>1,5 vol/h</v>
      </c>
      <c r="I57" s="16">
        <f>I56*(1+J57)</f>
        <v>6.1577999999999999</v>
      </c>
      <c r="J57" s="46">
        <f>INDEX($B$7:$E$13,MATCH(H57,$B$7:$B$13,0),MATCH(H55,$B$7:$E$7,0))</f>
        <v>0.98</v>
      </c>
    </row>
    <row r="58" spans="1:10" x14ac:dyDescent="0.3">
      <c r="A58" s="41" t="s">
        <v>38</v>
      </c>
      <c r="B58" s="32" t="str">
        <f>'Lgt type3'!C13</f>
        <v>Moyenne</v>
      </c>
      <c r="C58" s="16">
        <f>C57*(1+D58)</f>
        <v>5.9302400000000004</v>
      </c>
      <c r="D58" s="46">
        <f>INDEX($B$18:$E$21,MATCH(B58,$B$18:$B$21,0),MATCH(B55,$B$18:$E$18,0))</f>
        <v>-0.2</v>
      </c>
      <c r="H58" s="32" t="str">
        <f>'Lgt type3'!D13</f>
        <v>Moyenne</v>
      </c>
      <c r="I58" s="16">
        <f>I57*(1+J58)</f>
        <v>5.6651759999999998</v>
      </c>
      <c r="J58" s="46">
        <f>INDEX($B$18:$E$21,MATCH(H58,$B$18:$B$21,0),MATCH(H55,$B$18:$E$18,0))</f>
        <v>-0.08</v>
      </c>
    </row>
    <row r="59" spans="1:10" x14ac:dyDescent="0.3">
      <c r="A59" s="41" t="s">
        <v>111</v>
      </c>
      <c r="B59" s="32" t="str">
        <f>'Lgt type3'!C15</f>
        <v>Non</v>
      </c>
      <c r="C59" s="16">
        <f>C58*(1+D59)</f>
        <v>5.9302400000000004</v>
      </c>
      <c r="D59" s="46">
        <f>INDEX($B$22:$E$24,MATCH(B59,$B$22:$B$24,0),MATCH(B55,$B$22:$E$22,0))</f>
        <v>0</v>
      </c>
      <c r="H59" s="32" t="str">
        <f>'Lgt type3'!D15</f>
        <v>Non</v>
      </c>
      <c r="I59" s="16">
        <f t="shared" ref="I59:I62" si="7">I58*(1+J59)</f>
        <v>5.6651759999999998</v>
      </c>
      <c r="J59" s="46">
        <f>INDEX($B$22:$E$24,MATCH(H59,$B$22:$B$24,0),MATCH(H55,$B$22:$E$22,0))</f>
        <v>0</v>
      </c>
    </row>
    <row r="60" spans="1:10" x14ac:dyDescent="0.3">
      <c r="A60" s="41" t="s">
        <v>18</v>
      </c>
      <c r="B60" s="32" t="str">
        <f>'Lgt type3'!C8</f>
        <v>T3</v>
      </c>
      <c r="C60" s="16">
        <f>C59*(1+D60)</f>
        <v>5.9302400000000004</v>
      </c>
      <c r="D60" s="46">
        <f>INDEX($B$25:$E$29,MATCH(B60,$B$25:$B$29,0),MATCH(B55,$B$25:$E$25,0))</f>
        <v>0</v>
      </c>
      <c r="H60" s="32" t="str">
        <f>'Lgt type3'!D8</f>
        <v>T3</v>
      </c>
      <c r="I60" s="16">
        <f>I59*(1+J60)</f>
        <v>5.5801983599999998</v>
      </c>
      <c r="J60" s="46">
        <f>INDEX($B$25:$E$29,MATCH(H60,$B$25:$B$29,0),MATCH(H55,$B$25:$E$25,0))</f>
        <v>-1.4999999999999999E-2</v>
      </c>
    </row>
    <row r="61" spans="1:10" x14ac:dyDescent="0.3">
      <c r="A61" s="41" t="s">
        <v>12</v>
      </c>
      <c r="B61" s="32" t="str">
        <f>'Lgt type3'!C9</f>
        <v>Nord/Sud</v>
      </c>
      <c r="C61" s="16">
        <f t="shared" ref="C61:C63" si="8">C60*(1+D61)</f>
        <v>5.5744255999999996</v>
      </c>
      <c r="D61" s="46">
        <f>INDEX($B$30:$E$33,MATCH(B61,$B$30:$B$33,0),MATCH(B55,$B$30:$E$30,0))</f>
        <v>-0.06</v>
      </c>
      <c r="H61" s="32" t="str">
        <f>'Lgt type3'!D9</f>
        <v>Nord/Sud</v>
      </c>
      <c r="I61" s="16">
        <f>I60*(1+J61)</f>
        <v>4.7989705895999997</v>
      </c>
      <c r="J61" s="46">
        <f>INDEX($B$30:$E$33,MATCH(H61,$B$30:$B$33,0),MATCH(H55,$B$30:$E$30,0))</f>
        <v>-0.14000000000000001</v>
      </c>
    </row>
    <row r="62" spans="1:10" x14ac:dyDescent="0.3">
      <c r="A62" s="41" t="s">
        <v>84</v>
      </c>
      <c r="B62" s="32" t="str">
        <f>'Lgt type3'!C16</f>
        <v>Moyenne</v>
      </c>
      <c r="C62" s="16">
        <f>C61*(1+D62)</f>
        <v>5.5744255999999996</v>
      </c>
      <c r="D62" s="46">
        <f>INDEX($B$34:$E$37,MATCH(B62,$B$34:$B$37,0),MATCH(B55,$B$34:$E$34,0))</f>
        <v>0</v>
      </c>
      <c r="H62" s="32" t="str">
        <f>'Lgt type3'!D16</f>
        <v>Moyenne</v>
      </c>
      <c r="I62" s="16">
        <f t="shared" si="7"/>
        <v>4.7989705895999997</v>
      </c>
      <c r="J62" s="46">
        <f>INDEX($B$34:$E$37,MATCH(H62,$B$34:$B$37,0),MATCH(H55,$B$34:$E$34,0))</f>
        <v>0</v>
      </c>
    </row>
    <row r="63" spans="1:10" x14ac:dyDescent="0.3">
      <c r="A63" s="41" t="s">
        <v>11</v>
      </c>
      <c r="B63" s="32" t="str">
        <f>'Lgt type3'!C17</f>
        <v>Moyenne</v>
      </c>
      <c r="C63" s="16">
        <f t="shared" si="8"/>
        <v>5.1005994239999994</v>
      </c>
      <c r="D63" s="46">
        <f>INDEX($B$38:$E$43,MATCH(B63,$B$38:$B$43,0),MATCH(B55,$B$38:$E$38,0))</f>
        <v>-8.5000000000000006E-2</v>
      </c>
      <c r="H63" s="32" t="str">
        <f>'Lgt type3'!D17</f>
        <v>Bonne</v>
      </c>
      <c r="I63" s="16">
        <f>I62*(1+J63)</f>
        <v>3.2513025744539998</v>
      </c>
      <c r="J63" s="46">
        <f>INDEX($B$38:$E$43,MATCH(H63,$B$38:$B$43,0),MATCH(H55,$B$38:$E$38,0))</f>
        <v>-0.32250000000000001</v>
      </c>
    </row>
    <row r="64" spans="1:10" x14ac:dyDescent="0.3">
      <c r="A64" s="41" t="s">
        <v>82</v>
      </c>
      <c r="B64" s="32" t="str">
        <f>J21</f>
        <v>Moyenne-Non</v>
      </c>
      <c r="C64" s="16">
        <f>C63*(1+D64)</f>
        <v>5.2026114124799996</v>
      </c>
      <c r="D64" s="46">
        <f>INDEX($B$44:$E$50,MATCH(B64,$B$44:$B$50,0),MATCH(B55,$B$44:$E$44,0))</f>
        <v>0.02</v>
      </c>
      <c r="H64" s="32" t="str">
        <f>J40</f>
        <v>Moyenne-Non</v>
      </c>
      <c r="I64" s="16">
        <f>I63*(1+J64)</f>
        <v>3.4301242160489696</v>
      </c>
      <c r="J64" s="46">
        <f>INDEX($B$44:$E$50,MATCH(H64,$B$44:$B$50,0),MATCH(H55,$B$44:$E$44,0))</f>
        <v>5.5E-2</v>
      </c>
    </row>
    <row r="65" spans="2:12" x14ac:dyDescent="0.3">
      <c r="B65" s="27" t="s">
        <v>85</v>
      </c>
      <c r="C65" s="1" t="str">
        <f>IF(C64&lt;Listes!$D$11,Listes!$C$11,IF(C64&lt;Listes!$D$12,Listes!$C$12,IF(C64&lt;Listes!$D$13,Listes!$C$13,IF(C64&lt;Listes!$D$14,Listes!$C$14,IF(C64&lt;Listes!$D$15,Listes!$C$15,IF(C64&lt;Listes!$D$16,Listes!$C$16,Listes!$C$17))))))</f>
        <v>G</v>
      </c>
      <c r="D65" s="33">
        <f>INDEX(Listes!$C$10:$F$17,MATCH('DATA confort3'!C65,Listes!$C$10:$C$17,0),4)</f>
        <v>7</v>
      </c>
      <c r="H65" s="27" t="s">
        <v>85</v>
      </c>
      <c r="I65" s="1" t="str">
        <f>IF(I64&lt;Listes!$D$11,Listes!$C$11,IF(I64&lt;Listes!$D$12,Listes!$C$12,IF(I64&lt;Listes!$D$13,Listes!$C$13,IF(I64&lt;Listes!$D$14,Listes!$C$14,IF(I64&lt;Listes!$D$15,Listes!$C$15,IF(I64&lt;Listes!$D$16,Listes!$C$16,Listes!$C$17))))))</f>
        <v>E</v>
      </c>
      <c r="J65" s="33">
        <f>INDEX(Listes!$C$10:$F$17,MATCH('DATA confort3'!I65,Listes!$C$10:$C$17,0),4)</f>
        <v>5</v>
      </c>
      <c r="K65">
        <f>D65-J65</f>
        <v>2</v>
      </c>
      <c r="L65">
        <f>D65-J66</f>
        <v>3</v>
      </c>
    </row>
    <row r="66" spans="2:12" ht="15" thickBot="1" x14ac:dyDescent="0.35">
      <c r="B66" s="36" t="s">
        <v>86</v>
      </c>
      <c r="C66" s="47" t="str">
        <f>INDEX(Listes!$C$10:$F$17,MATCH('DATA confort3'!D66,Listes!$F$10:$F$17,0),1)</f>
        <v>F</v>
      </c>
      <c r="D66" s="48">
        <f>IF(D65=1,1,D65-1)</f>
        <v>6</v>
      </c>
      <c r="H66" s="36" t="s">
        <v>86</v>
      </c>
      <c r="I66" s="47" t="str">
        <f>INDEX(Listes!$C$10:$F$17,MATCH('DATA confort3'!J66,Listes!$F$10:$F$17,0),1)</f>
        <v>D</v>
      </c>
      <c r="J66" s="48">
        <f>IF(J65=1,1,J65-1)</f>
        <v>4</v>
      </c>
      <c r="K66">
        <f>D66-J66</f>
        <v>2</v>
      </c>
    </row>
    <row r="68" spans="2:12" x14ac:dyDescent="0.3">
      <c r="C68" s="1"/>
      <c r="D68" s="1"/>
      <c r="E68" s="1"/>
    </row>
  </sheetData>
  <sheetProtection algorithmName="SHA-512" hashValue="pqjvuvq0mzkiKHCI8E4fao1YZY342sI5DQXnO/x8iVdmvNP9mqNDeiJSehiBPv7vNgILPrpb5AHSCHOrH9SoIA==" saltValue="hAMZto+u3wlh6a9hQey6DQ==" spinCount="100000" sheet="1" objects="1" scenarios="1"/>
  <mergeCells count="1">
    <mergeCell ref="C6:E6"/>
  </mergeCells>
  <conditionalFormatting sqref="C65">
    <cfRule type="expression" dxfId="70" priority="10">
      <formula>$F$6="G"</formula>
    </cfRule>
    <cfRule type="expression" dxfId="69" priority="11">
      <formula>$F$6="F"</formula>
    </cfRule>
    <cfRule type="expression" dxfId="68" priority="12">
      <formula>$F$6="E"</formula>
    </cfRule>
    <cfRule type="expression" dxfId="67" priority="13">
      <formula>$F$6="D"</formula>
    </cfRule>
    <cfRule type="expression" dxfId="66" priority="14">
      <formula>$F$6="C"</formula>
    </cfRule>
    <cfRule type="expression" dxfId="65" priority="15">
      <formula>$F$6="B"</formula>
    </cfRule>
    <cfRule type="expression" dxfId="64" priority="16">
      <formula>$F$6="A"</formula>
    </cfRule>
  </conditionalFormatting>
  <conditionalFormatting sqref="C8:E13 C15:E17 C19:E21 J22:L23 C23:E24 C26:E29 C31:E33 C35:E37 C39:E43 C45:E50 C52:E53 E54">
    <cfRule type="cellIs" dxfId="63" priority="17" operator="greaterThan">
      <formula>0</formula>
    </cfRule>
  </conditionalFormatting>
  <conditionalFormatting sqref="I65">
    <cfRule type="expression" dxfId="62" priority="1">
      <formula>$F$6="G"</formula>
    </cfRule>
    <cfRule type="expression" dxfId="61" priority="2">
      <formula>$F$6="F"</formula>
    </cfRule>
    <cfRule type="expression" dxfId="60" priority="3">
      <formula>$F$6="E"</formula>
    </cfRule>
    <cfRule type="expression" dxfId="59" priority="4">
      <formula>$F$6="D"</formula>
    </cfRule>
    <cfRule type="expression" dxfId="58" priority="5">
      <formula>$F$6="C"</formula>
    </cfRule>
    <cfRule type="expression" dxfId="57" priority="6">
      <formula>$F$6="B"</formula>
    </cfRule>
    <cfRule type="expression" dxfId="56" priority="7">
      <formula>$F$6="A"</formula>
    </cfRule>
  </conditionalFormatting>
  <conditionalFormatting sqref="I53:J53">
    <cfRule type="cellIs" dxfId="55" priority="8" operator="greaterThan">
      <formula>0</formula>
    </cfRule>
  </conditionalFormatting>
  <conditionalFormatting sqref="J41:L41">
    <cfRule type="cellIs" dxfId="54" priority="9"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6BD17-FB0D-40C9-B0A7-773764D92190}">
  <dimension ref="A3:L64"/>
  <sheetViews>
    <sheetView topLeftCell="A23" zoomScale="85" zoomScaleNormal="85" workbookViewId="0">
      <selection activeCell="D53" sqref="D53"/>
    </sheetView>
  </sheetViews>
  <sheetFormatPr baseColWidth="10" defaultColWidth="8.88671875" defaultRowHeight="14.4" x14ac:dyDescent="0.3"/>
  <cols>
    <col min="1" max="1" width="17.5546875" customWidth="1"/>
    <col min="2" max="2" width="42.6640625" bestFit="1" customWidth="1"/>
    <col min="3" max="3" width="32.109375" bestFit="1" customWidth="1"/>
    <col min="4" max="4" width="15.6640625" customWidth="1"/>
    <col min="5" max="5" width="22.21875" bestFit="1" customWidth="1"/>
    <col min="8" max="8" width="31" bestFit="1" customWidth="1"/>
    <col min="9" max="9" width="36.5546875" customWidth="1"/>
    <col min="10" max="12" width="14.44140625" customWidth="1"/>
  </cols>
  <sheetData>
    <row r="3" spans="1:12" x14ac:dyDescent="0.3">
      <c r="B3" s="6" t="s">
        <v>113</v>
      </c>
      <c r="C3" s="4" t="s">
        <v>130</v>
      </c>
      <c r="D3" s="4" t="s">
        <v>21</v>
      </c>
      <c r="E3" s="4" t="s">
        <v>22</v>
      </c>
    </row>
    <row r="4" spans="1:12" x14ac:dyDescent="0.3">
      <c r="B4" s="6" t="s">
        <v>112</v>
      </c>
      <c r="C4" s="7">
        <v>262</v>
      </c>
      <c r="D4" s="7">
        <v>381</v>
      </c>
      <c r="E4" s="7">
        <v>286</v>
      </c>
      <c r="K4" s="1"/>
    </row>
    <row r="5" spans="1:12" x14ac:dyDescent="0.3">
      <c r="C5" s="203" t="s">
        <v>114</v>
      </c>
      <c r="D5" s="203"/>
      <c r="E5" s="203"/>
      <c r="K5" s="54"/>
      <c r="L5" s="54"/>
    </row>
    <row r="6" spans="1:12" x14ac:dyDescent="0.3">
      <c r="B6" s="15" t="s">
        <v>117</v>
      </c>
      <c r="C6" s="7" t="str">
        <f>$C$3</f>
        <v>RDC ou étage intermédiaire</v>
      </c>
      <c r="D6" s="7" t="str">
        <f>$D$3</f>
        <v>Sous toiture</v>
      </c>
      <c r="E6" s="7" t="str">
        <f>$E$3</f>
        <v>Sous toiture isolée</v>
      </c>
      <c r="K6" s="54"/>
      <c r="L6" s="54"/>
    </row>
    <row r="7" spans="1:12" x14ac:dyDescent="0.3">
      <c r="B7" s="6" t="s">
        <v>118</v>
      </c>
      <c r="C7" s="18">
        <v>0</v>
      </c>
      <c r="D7" s="18">
        <v>0</v>
      </c>
      <c r="E7" s="18">
        <v>0</v>
      </c>
      <c r="K7" s="54"/>
      <c r="L7" s="54"/>
    </row>
    <row r="8" spans="1:12" x14ac:dyDescent="0.3">
      <c r="B8" s="6" t="s">
        <v>122</v>
      </c>
      <c r="C8" s="18">
        <v>0.05</v>
      </c>
      <c r="D8" s="18">
        <v>0.05</v>
      </c>
      <c r="E8" s="18">
        <v>0.05</v>
      </c>
      <c r="K8" s="54"/>
      <c r="L8" s="54"/>
    </row>
    <row r="9" spans="1:12" x14ac:dyDescent="0.3">
      <c r="A9" s="3" t="s">
        <v>0</v>
      </c>
      <c r="B9" s="6" t="s">
        <v>119</v>
      </c>
      <c r="C9" s="18">
        <v>0</v>
      </c>
      <c r="D9" s="18">
        <v>0</v>
      </c>
      <c r="E9" s="18">
        <v>0</v>
      </c>
      <c r="K9" s="54"/>
      <c r="L9" s="54"/>
    </row>
    <row r="10" spans="1:12" x14ac:dyDescent="0.3">
      <c r="B10" s="6" t="s">
        <v>121</v>
      </c>
      <c r="C10" s="18">
        <v>0</v>
      </c>
      <c r="D10" s="18">
        <v>0</v>
      </c>
      <c r="E10" s="18">
        <v>0</v>
      </c>
      <c r="K10" s="54"/>
      <c r="L10" s="54"/>
    </row>
    <row r="11" spans="1:12" x14ac:dyDescent="0.3">
      <c r="B11" s="6" t="s">
        <v>120</v>
      </c>
      <c r="C11" s="18">
        <v>-0.39</v>
      </c>
      <c r="D11" s="18">
        <v>-0.39</v>
      </c>
      <c r="E11" s="18">
        <v>-0.39</v>
      </c>
      <c r="K11" s="54"/>
      <c r="L11" s="54"/>
    </row>
    <row r="12" spans="1:12" x14ac:dyDescent="0.3">
      <c r="A12" s="3"/>
      <c r="B12" s="15" t="s">
        <v>26</v>
      </c>
      <c r="C12" s="7" t="str">
        <f>$C$3</f>
        <v>RDC ou étage intermédiaire</v>
      </c>
      <c r="D12" s="7" t="str">
        <f>$D$3</f>
        <v>Sous toiture</v>
      </c>
      <c r="E12" s="7" t="str">
        <f>$E$3</f>
        <v>Sous toiture isolée</v>
      </c>
      <c r="I12" s="1" t="s">
        <v>88</v>
      </c>
    </row>
    <row r="13" spans="1:12" x14ac:dyDescent="0.3">
      <c r="A13" s="3" t="s">
        <v>0</v>
      </c>
      <c r="B13" s="6" t="s">
        <v>28</v>
      </c>
      <c r="C13" s="18">
        <v>0</v>
      </c>
      <c r="D13" s="18">
        <v>0</v>
      </c>
      <c r="E13" s="18">
        <v>0</v>
      </c>
      <c r="I13" s="54" t="s">
        <v>71</v>
      </c>
      <c r="K13" s="1"/>
      <c r="L13" s="1"/>
    </row>
    <row r="14" spans="1:12" x14ac:dyDescent="0.3">
      <c r="A14" s="3"/>
      <c r="B14" s="6" t="s">
        <v>16</v>
      </c>
      <c r="C14" s="18">
        <v>0</v>
      </c>
      <c r="D14" s="17">
        <v>-0.125</v>
      </c>
      <c r="E14" s="18">
        <v>-0.04</v>
      </c>
      <c r="I14" t="s">
        <v>73</v>
      </c>
      <c r="J14" s="55" t="str">
        <f>'Lgt type1'!C17</f>
        <v>Moyenne</v>
      </c>
      <c r="K14" s="2"/>
      <c r="L14" s="2"/>
    </row>
    <row r="15" spans="1:12" x14ac:dyDescent="0.3">
      <c r="A15" s="3"/>
      <c r="B15" s="6" t="s">
        <v>29</v>
      </c>
      <c r="C15" s="18">
        <v>0</v>
      </c>
      <c r="D15" s="18">
        <v>-0.25</v>
      </c>
      <c r="E15" s="18">
        <v>-0.08</v>
      </c>
      <c r="I15" t="s">
        <v>74</v>
      </c>
      <c r="J15" s="55" t="str">
        <f>'Lgt type1'!C18</f>
        <v>Non</v>
      </c>
      <c r="K15" s="2"/>
      <c r="L15" s="2"/>
    </row>
    <row r="16" spans="1:12" x14ac:dyDescent="0.3">
      <c r="A16" s="3"/>
      <c r="B16" s="15" t="s">
        <v>111</v>
      </c>
      <c r="C16" s="7" t="str">
        <f>$C$3</f>
        <v>RDC ou étage intermédiaire</v>
      </c>
      <c r="D16" s="7" t="str">
        <f>$D$3</f>
        <v>Sous toiture</v>
      </c>
      <c r="E16" s="7" t="str">
        <f>$E$3</f>
        <v>Sous toiture isolée</v>
      </c>
      <c r="I16" s="54" t="s">
        <v>75</v>
      </c>
      <c r="J16" s="56" t="str">
        <f>CONCATENATE(J14,"-",J15)</f>
        <v>Moyenne-Non</v>
      </c>
    </row>
    <row r="17" spans="1:12" x14ac:dyDescent="0.3">
      <c r="A17" s="3"/>
      <c r="B17" s="6" t="s">
        <v>31</v>
      </c>
      <c r="C17" s="18">
        <v>0</v>
      </c>
      <c r="D17" s="18">
        <v>0</v>
      </c>
      <c r="E17" s="18">
        <v>0</v>
      </c>
    </row>
    <row r="18" spans="1:12" x14ac:dyDescent="0.3">
      <c r="A18" s="3"/>
      <c r="B18" s="6" t="s">
        <v>30</v>
      </c>
      <c r="C18" s="18">
        <v>0</v>
      </c>
      <c r="D18" s="17">
        <v>-0.4</v>
      </c>
      <c r="E18" s="18">
        <v>-0.12</v>
      </c>
    </row>
    <row r="19" spans="1:12" x14ac:dyDescent="0.3">
      <c r="A19" s="3"/>
      <c r="B19" s="15" t="s">
        <v>7</v>
      </c>
      <c r="C19" s="7" t="str">
        <f>$C$3</f>
        <v>RDC ou étage intermédiaire</v>
      </c>
      <c r="D19" s="7" t="str">
        <f>$D$3</f>
        <v>Sous toiture</v>
      </c>
      <c r="E19" s="7" t="str">
        <f>$E$3</f>
        <v>Sous toiture isolée</v>
      </c>
      <c r="I19" s="1" t="s">
        <v>89</v>
      </c>
    </row>
    <row r="20" spans="1:12" x14ac:dyDescent="0.3">
      <c r="A20" s="3"/>
      <c r="B20" s="6" t="s">
        <v>8</v>
      </c>
      <c r="C20" s="18">
        <v>0.3</v>
      </c>
      <c r="D20" s="18">
        <v>0.3</v>
      </c>
      <c r="E20" s="18">
        <v>0.3</v>
      </c>
      <c r="I20" s="54" t="s">
        <v>71</v>
      </c>
      <c r="K20" s="1"/>
    </row>
    <row r="21" spans="1:12" x14ac:dyDescent="0.3">
      <c r="A21" s="3" t="s">
        <v>0</v>
      </c>
      <c r="B21" s="6" t="s">
        <v>9</v>
      </c>
      <c r="C21" s="18">
        <v>0</v>
      </c>
      <c r="D21" s="18">
        <v>0</v>
      </c>
      <c r="E21" s="18">
        <v>0</v>
      </c>
      <c r="I21" t="s">
        <v>73</v>
      </c>
      <c r="J21" s="55" t="str">
        <f>'Lgt type1'!D17</f>
        <v>Moyenne</v>
      </c>
      <c r="K21" s="54"/>
      <c r="L21" s="54"/>
    </row>
    <row r="22" spans="1:12" x14ac:dyDescent="0.3">
      <c r="A22" s="3"/>
      <c r="B22" s="6" t="s">
        <v>10</v>
      </c>
      <c r="C22" s="18">
        <v>0</v>
      </c>
      <c r="D22" s="18">
        <v>0</v>
      </c>
      <c r="E22" s="18">
        <v>0</v>
      </c>
      <c r="I22" t="s">
        <v>74</v>
      </c>
      <c r="J22" s="55" t="str">
        <f>'Lgt type1'!D18</f>
        <v>Non</v>
      </c>
    </row>
    <row r="23" spans="1:12" x14ac:dyDescent="0.3">
      <c r="A23" s="3"/>
      <c r="B23" s="6" t="s">
        <v>129</v>
      </c>
      <c r="C23" s="18">
        <v>0</v>
      </c>
      <c r="D23" s="18">
        <v>0</v>
      </c>
      <c r="E23" s="18">
        <v>0</v>
      </c>
      <c r="I23" s="54" t="s">
        <v>75</v>
      </c>
      <c r="J23" s="56" t="str">
        <f>CONCATENATE(J21,"-",J22)</f>
        <v>Moyenne-Non</v>
      </c>
    </row>
    <row r="24" spans="1:12" x14ac:dyDescent="0.3">
      <c r="A24" s="3"/>
      <c r="B24" s="15" t="s">
        <v>12</v>
      </c>
      <c r="C24" s="7" t="str">
        <f>$C$3</f>
        <v>RDC ou étage intermédiaire</v>
      </c>
      <c r="D24" s="7" t="str">
        <f>$D$3</f>
        <v>Sous toiture</v>
      </c>
      <c r="E24" s="7" t="str">
        <f>$E$3</f>
        <v>Sous toiture isolée</v>
      </c>
      <c r="I24" s="54"/>
    </row>
    <row r="25" spans="1:12" x14ac:dyDescent="0.3">
      <c r="A25" s="3" t="s">
        <v>0</v>
      </c>
      <c r="B25" s="6" t="s">
        <v>13</v>
      </c>
      <c r="C25" s="18">
        <v>0</v>
      </c>
      <c r="D25" s="18">
        <v>0</v>
      </c>
      <c r="E25" s="18">
        <v>0</v>
      </c>
    </row>
    <row r="26" spans="1:12" x14ac:dyDescent="0.3">
      <c r="A26" s="3"/>
      <c r="B26" s="6" t="s">
        <v>14</v>
      </c>
      <c r="C26" s="18">
        <v>-0.08</v>
      </c>
      <c r="D26" s="18">
        <v>-0.03</v>
      </c>
      <c r="E26" s="18">
        <v>-7.0000000000000007E-2</v>
      </c>
    </row>
    <row r="27" spans="1:12" x14ac:dyDescent="0.3">
      <c r="A27" s="3"/>
      <c r="B27" s="6" t="s">
        <v>19</v>
      </c>
      <c r="C27" s="18">
        <f>C26/2</f>
        <v>-0.04</v>
      </c>
      <c r="D27" s="18">
        <f t="shared" ref="D27:E27" si="0">D26/2</f>
        <v>-1.4999999999999999E-2</v>
      </c>
      <c r="E27" s="18">
        <f t="shared" si="0"/>
        <v>-3.5000000000000003E-2</v>
      </c>
    </row>
    <row r="28" spans="1:12" x14ac:dyDescent="0.3">
      <c r="A28" s="3"/>
      <c r="B28" s="15" t="s">
        <v>83</v>
      </c>
      <c r="C28" s="7" t="str">
        <f>$C$3</f>
        <v>RDC ou étage intermédiaire</v>
      </c>
      <c r="D28" s="7" t="str">
        <f>$D$3</f>
        <v>Sous toiture</v>
      </c>
      <c r="E28" s="7" t="str">
        <f>$E$3</f>
        <v>Sous toiture isolée</v>
      </c>
      <c r="I28" s="54"/>
      <c r="J28" s="54"/>
    </row>
    <row r="29" spans="1:12" x14ac:dyDescent="0.3">
      <c r="A29" s="71">
        <v>-0.3</v>
      </c>
      <c r="B29" s="6" t="s">
        <v>68</v>
      </c>
      <c r="C29" s="18">
        <v>-0.02</v>
      </c>
      <c r="D29" s="18">
        <v>-0.01</v>
      </c>
      <c r="E29" s="18">
        <v>-0.02</v>
      </c>
    </row>
    <row r="30" spans="1:12" x14ac:dyDescent="0.3">
      <c r="A30" s="3" t="s">
        <v>0</v>
      </c>
      <c r="B30" s="6" t="s">
        <v>16</v>
      </c>
      <c r="C30" s="18">
        <v>0</v>
      </c>
      <c r="D30" s="18">
        <v>0</v>
      </c>
      <c r="E30" s="18">
        <v>0</v>
      </c>
    </row>
    <row r="31" spans="1:12" x14ac:dyDescent="0.3">
      <c r="A31" s="72">
        <v>0.3</v>
      </c>
      <c r="B31" s="6" t="s">
        <v>131</v>
      </c>
      <c r="C31" s="18">
        <v>0.03</v>
      </c>
      <c r="D31" s="18">
        <v>0.01</v>
      </c>
      <c r="E31" s="18">
        <v>0.03</v>
      </c>
    </row>
    <row r="32" spans="1:12" x14ac:dyDescent="0.3">
      <c r="A32" s="3"/>
      <c r="B32" s="15" t="s">
        <v>11</v>
      </c>
      <c r="C32" s="7" t="str">
        <f>$C$3</f>
        <v>RDC ou étage intermédiaire</v>
      </c>
      <c r="D32" s="7" t="str">
        <f>$D$3</f>
        <v>Sous toiture</v>
      </c>
      <c r="E32" s="7" t="str">
        <f>$E$3</f>
        <v>Sous toiture isolée</v>
      </c>
    </row>
    <row r="33" spans="1:12" x14ac:dyDescent="0.3">
      <c r="A33" s="3" t="s">
        <v>0</v>
      </c>
      <c r="B33" s="6" t="s">
        <v>15</v>
      </c>
      <c r="C33" s="18">
        <v>0</v>
      </c>
      <c r="D33" s="18">
        <v>0</v>
      </c>
      <c r="E33" s="18">
        <v>0</v>
      </c>
    </row>
    <row r="34" spans="1:12" x14ac:dyDescent="0.3">
      <c r="A34" s="3"/>
      <c r="B34" s="6" t="s">
        <v>68</v>
      </c>
      <c r="C34" s="18">
        <f>C35/2</f>
        <v>-0.06</v>
      </c>
      <c r="D34" s="18">
        <f t="shared" ref="D34:E34" si="1">D35/2</f>
        <v>-2.2499999999999999E-2</v>
      </c>
      <c r="E34" s="18">
        <f t="shared" si="1"/>
        <v>-0.05</v>
      </c>
      <c r="K34" s="1"/>
      <c r="L34" s="1"/>
    </row>
    <row r="35" spans="1:12" x14ac:dyDescent="0.3">
      <c r="B35" s="6" t="s">
        <v>16</v>
      </c>
      <c r="C35" s="18">
        <f>C37/2</f>
        <v>-0.12</v>
      </c>
      <c r="D35" s="18">
        <f t="shared" ref="D35:E35" si="2">D37/2</f>
        <v>-4.4999999999999998E-2</v>
      </c>
      <c r="E35" s="18">
        <f t="shared" si="2"/>
        <v>-0.1</v>
      </c>
      <c r="J35" s="2"/>
      <c r="K35" s="2"/>
      <c r="L35" s="2"/>
    </row>
    <row r="36" spans="1:12" x14ac:dyDescent="0.3">
      <c r="A36" s="3"/>
      <c r="B36" s="6" t="s">
        <v>69</v>
      </c>
      <c r="C36" s="18">
        <f>(C35+C37)/2</f>
        <v>-0.18</v>
      </c>
      <c r="D36" s="18">
        <f t="shared" ref="D36:E36" si="3">(D35+D37)/2</f>
        <v>-6.7500000000000004E-2</v>
      </c>
      <c r="E36" s="18">
        <f t="shared" si="3"/>
        <v>-0.15000000000000002</v>
      </c>
    </row>
    <row r="37" spans="1:12" x14ac:dyDescent="0.3">
      <c r="B37" s="6" t="s">
        <v>134</v>
      </c>
      <c r="C37" s="18">
        <v>-0.24</v>
      </c>
      <c r="D37" s="18">
        <v>-0.09</v>
      </c>
      <c r="E37" s="18">
        <v>-0.2</v>
      </c>
    </row>
    <row r="38" spans="1:12" x14ac:dyDescent="0.3">
      <c r="B38" s="15" t="s">
        <v>70</v>
      </c>
      <c r="C38" s="7" t="str">
        <f>$C$3</f>
        <v>RDC ou étage intermédiaire</v>
      </c>
      <c r="D38" s="7" t="str">
        <f>$D$3</f>
        <v>Sous toiture</v>
      </c>
      <c r="E38" s="7" t="str">
        <f>$E$3</f>
        <v>Sous toiture isolée</v>
      </c>
    </row>
    <row r="39" spans="1:12" x14ac:dyDescent="0.3">
      <c r="B39" s="6" t="s">
        <v>76</v>
      </c>
      <c r="C39" s="18">
        <v>7.0000000000000007E-2</v>
      </c>
      <c r="D39" s="18">
        <v>0.03</v>
      </c>
      <c r="E39" s="18">
        <v>0.06</v>
      </c>
    </row>
    <row r="40" spans="1:12" x14ac:dyDescent="0.3">
      <c r="B40" s="6" t="s">
        <v>77</v>
      </c>
      <c r="C40" s="18">
        <v>0.01</v>
      </c>
      <c r="D40" s="18">
        <v>0.02</v>
      </c>
      <c r="E40" s="18">
        <v>0.01</v>
      </c>
    </row>
    <row r="41" spans="1:12" x14ac:dyDescent="0.3">
      <c r="B41" s="6" t="s">
        <v>78</v>
      </c>
      <c r="C41" s="18">
        <f>C39/2</f>
        <v>3.5000000000000003E-2</v>
      </c>
      <c r="D41" s="18">
        <f t="shared" ref="D41:E41" si="4">D39/2</f>
        <v>1.4999999999999999E-2</v>
      </c>
      <c r="E41" s="18">
        <f t="shared" si="4"/>
        <v>0.03</v>
      </c>
    </row>
    <row r="42" spans="1:12" x14ac:dyDescent="0.3">
      <c r="B42" s="6" t="s">
        <v>79</v>
      </c>
      <c r="C42" s="18">
        <f>(C40+C44)/2</f>
        <v>-5.0000000000000001E-3</v>
      </c>
      <c r="D42" s="18">
        <f>(D40+D44)/2</f>
        <v>1.4999999999999999E-2</v>
      </c>
      <c r="E42" s="18">
        <f>(E40+E44)/2</f>
        <v>0</v>
      </c>
    </row>
    <row r="43" spans="1:12" x14ac:dyDescent="0.3">
      <c r="B43" s="6" t="s">
        <v>80</v>
      </c>
      <c r="C43" s="18">
        <v>0</v>
      </c>
      <c r="D43" s="18">
        <v>0</v>
      </c>
      <c r="E43" s="18">
        <v>0</v>
      </c>
    </row>
    <row r="44" spans="1:12" x14ac:dyDescent="0.3">
      <c r="B44" s="6" t="s">
        <v>81</v>
      </c>
      <c r="C44" s="18">
        <v>-0.02</v>
      </c>
      <c r="D44" s="18">
        <v>0.01</v>
      </c>
      <c r="E44" s="18">
        <v>-0.01</v>
      </c>
    </row>
    <row r="45" spans="1:12" x14ac:dyDescent="0.3">
      <c r="B45" s="15" t="s">
        <v>124</v>
      </c>
      <c r="C45" s="7" t="str">
        <f>'DATA confort'!$C$3</f>
        <v>RDC ou étage intermédiaire</v>
      </c>
      <c r="D45" s="7" t="str">
        <f>'DATA confort'!$D$3</f>
        <v>Sous toiture</v>
      </c>
      <c r="E45" s="7" t="str">
        <f>'DATA confort'!$E$3</f>
        <v>Sous toiture isolée</v>
      </c>
    </row>
    <row r="46" spans="1:12" x14ac:dyDescent="0.3">
      <c r="B46" s="6" t="s">
        <v>31</v>
      </c>
      <c r="C46" s="18">
        <v>0</v>
      </c>
      <c r="D46" s="18">
        <v>0</v>
      </c>
      <c r="E46" s="18">
        <v>0</v>
      </c>
    </row>
    <row r="47" spans="1:12" x14ac:dyDescent="0.3">
      <c r="B47" s="6" t="s">
        <v>30</v>
      </c>
      <c r="C47" s="18">
        <v>-0.13</v>
      </c>
      <c r="D47" s="18">
        <v>-0.11</v>
      </c>
      <c r="E47" s="18">
        <v>-0.12</v>
      </c>
    </row>
    <row r="48" spans="1:12" x14ac:dyDescent="0.3">
      <c r="C48" s="2"/>
      <c r="D48" s="2"/>
      <c r="E48" s="2"/>
    </row>
    <row r="49" spans="1:11" ht="15" thickBot="1" x14ac:dyDescent="0.35">
      <c r="C49" s="2"/>
      <c r="D49" s="2"/>
      <c r="E49" s="2"/>
    </row>
    <row r="50" spans="1:11" x14ac:dyDescent="0.3">
      <c r="B50" s="65" t="s">
        <v>88</v>
      </c>
      <c r="C50" s="66"/>
      <c r="D50" s="67"/>
      <c r="H50" s="65" t="s">
        <v>90</v>
      </c>
      <c r="I50" s="66"/>
      <c r="J50" s="67"/>
    </row>
    <row r="51" spans="1:11" x14ac:dyDescent="0.3">
      <c r="A51" s="39" t="s">
        <v>34</v>
      </c>
      <c r="B51" s="43" t="s">
        <v>33</v>
      </c>
      <c r="C51" s="4" t="s">
        <v>116</v>
      </c>
      <c r="D51" s="44" t="s">
        <v>35</v>
      </c>
      <c r="H51" s="43" t="s">
        <v>33</v>
      </c>
      <c r="I51" s="4" t="s">
        <v>116</v>
      </c>
      <c r="J51" s="44" t="s">
        <v>35</v>
      </c>
    </row>
    <row r="52" spans="1:11" x14ac:dyDescent="0.3">
      <c r="A52" s="40" t="s">
        <v>32</v>
      </c>
      <c r="B52" s="29" t="str">
        <f>IF(OR('Lgt type1'!C9=Listes!B1,'Lgt type1'!C9=Listes!B2),C3,IF('Lgt type1'!C13=Listes!B6,'DATA clim'!D3,'DATA clim'!E3))</f>
        <v>Sous toiture</v>
      </c>
      <c r="C52" s="16">
        <f>LOOKUP(B52,$C$3:$E$4)</f>
        <v>381</v>
      </c>
      <c r="D52" s="45" t="s">
        <v>36</v>
      </c>
      <c r="H52" s="29" t="str">
        <f>IF(OR('Lgt type1'!D9=Listes!B1,'Lgt type1'!D9=Listes!B2),C3,IF('Lgt type1'!D13=Listes!B6,'DATA clim'!D3,'DATA clim'!E3))</f>
        <v>Sous toiture isolée</v>
      </c>
      <c r="I52" s="16">
        <f>LOOKUP(H52,$C$3:$E$4)</f>
        <v>286</v>
      </c>
      <c r="J52" s="45" t="s">
        <v>36</v>
      </c>
    </row>
    <row r="53" spans="1:11" x14ac:dyDescent="0.3">
      <c r="A53" s="41" t="s">
        <v>117</v>
      </c>
      <c r="B53" s="32" t="str">
        <f>'Lgt type1'!C6</f>
        <v>MARTINIQUE</v>
      </c>
      <c r="C53" s="16">
        <f>C52*(1+D53)</f>
        <v>381</v>
      </c>
      <c r="D53" s="46">
        <f>INDEX($B$6:$E$11,MATCH(B53,$B$6:$B$11,0),MATCH(B52,$B$6:$E$6,0))</f>
        <v>0</v>
      </c>
      <c r="H53" s="32" t="str">
        <f>'Lgt type1'!D6</f>
        <v>MARTINIQUE</v>
      </c>
      <c r="I53" s="16">
        <f>I52*(1+J53)</f>
        <v>286</v>
      </c>
      <c r="J53" s="46">
        <f>INDEX($B$6:$E$11,MATCH(H53,$B$6:$B$11,0),MATCH(H52,$B$6:$E$6,0))</f>
        <v>0</v>
      </c>
    </row>
    <row r="54" spans="1:11" x14ac:dyDescent="0.3">
      <c r="A54" s="41" t="s">
        <v>38</v>
      </c>
      <c r="B54" s="32" t="str">
        <f>'Lgt type1'!C12</f>
        <v>Sombre</v>
      </c>
      <c r="C54" s="16">
        <f>C53*(1+D54)</f>
        <v>381</v>
      </c>
      <c r="D54" s="46">
        <f>INDEX($B$12:$E$15,MATCH(B54,$B$12:$B$15,0),MATCH(B52,$B$12:$E$12,0))</f>
        <v>0</v>
      </c>
      <c r="H54" s="32" t="str">
        <f>'Lgt type1'!D12</f>
        <v>Sombre</v>
      </c>
      <c r="I54" s="16">
        <f>I53*(1+J54)</f>
        <v>286</v>
      </c>
      <c r="J54" s="46">
        <f>INDEX($B$12:$E$15,MATCH(H54,$B$12:$B$15,0),MATCH(H52,$B$12:$E$12,0))</f>
        <v>0</v>
      </c>
    </row>
    <row r="55" spans="1:11" x14ac:dyDescent="0.3">
      <c r="A55" s="41" t="s">
        <v>111</v>
      </c>
      <c r="B55" s="32" t="str">
        <f>'Lgt type1'!C14</f>
        <v>Non</v>
      </c>
      <c r="C55" s="16">
        <f>C54*(1+D55)</f>
        <v>381</v>
      </c>
      <c r="D55" s="46">
        <f>INDEX($B$16:$E$18,MATCH(B55,$B$16:$B$18,0),MATCH(B52,$B$16:$E$16,0))</f>
        <v>0</v>
      </c>
      <c r="H55" s="32" t="str">
        <f>'Lgt type1'!D14</f>
        <v>Non</v>
      </c>
      <c r="I55" s="16">
        <f>I54*(1+J55)</f>
        <v>286</v>
      </c>
      <c r="J55" s="46">
        <f>INDEX($B$16:$E$18,MATCH(H55,$B$16:$B$18,0),MATCH(H52,$B$16:$E$16,0))</f>
        <v>0</v>
      </c>
    </row>
    <row r="56" spans="1:11" x14ac:dyDescent="0.3">
      <c r="A56" s="41" t="s">
        <v>18</v>
      </c>
      <c r="B56" s="32" t="str">
        <f>'Lgt type1'!C7</f>
        <v>T3</v>
      </c>
      <c r="C56" s="16">
        <f>C55*(1+D56)</f>
        <v>381</v>
      </c>
      <c r="D56" s="46">
        <f>INDEX($B$19:$E$23,MATCH(B56,$B$19:$B$23,0),MATCH(B52,$B$19:$E$19,0))</f>
        <v>0</v>
      </c>
      <c r="H56" s="32" t="str">
        <f>'Lgt type1'!D7</f>
        <v>T3</v>
      </c>
      <c r="I56" s="16">
        <f>I55*(1+J56)</f>
        <v>286</v>
      </c>
      <c r="J56" s="46">
        <f>INDEX($B$19:$E$23,MATCH(H56,$B$19:$B$23,0),MATCH(H52,$B$19:$E$19,0))</f>
        <v>0</v>
      </c>
    </row>
    <row r="57" spans="1:11" x14ac:dyDescent="0.3">
      <c r="A57" s="41" t="s">
        <v>12</v>
      </c>
      <c r="B57" s="32" t="str">
        <f>'Lgt type1'!C8</f>
        <v>Est/Ouest</v>
      </c>
      <c r="C57" s="16">
        <f t="shared" ref="C57:C59" si="5">C56*(1+D57)</f>
        <v>381</v>
      </c>
      <c r="D57" s="46">
        <f>INDEX($B$24:$E$27,MATCH(B57,$B$24:$B$27,0),MATCH(B52,$B$24:$E$24,0))</f>
        <v>0</v>
      </c>
      <c r="H57" s="32" t="str">
        <f>'Lgt type1'!D8</f>
        <v>Est/Ouest</v>
      </c>
      <c r="I57" s="16">
        <f>I56*(1+J57)</f>
        <v>286</v>
      </c>
      <c r="J57" s="46">
        <f>INDEX($B$24:$E$27,MATCH(H57,$B$24:$B$27,0),MATCH(H52,$B$24:$E$24,0))</f>
        <v>0</v>
      </c>
    </row>
    <row r="58" spans="1:11" x14ac:dyDescent="0.3">
      <c r="A58" s="41" t="s">
        <v>84</v>
      </c>
      <c r="B58" s="32" t="str">
        <f>'Lgt type1'!C15</f>
        <v>Moyenne</v>
      </c>
      <c r="C58" s="16">
        <f>C57*(1+D58)</f>
        <v>381</v>
      </c>
      <c r="D58" s="46">
        <f>INDEX($B$28:$E$31,MATCH(B58,$B$28:$B$31,0),MATCH(B52,$B$28:$E$28,0))</f>
        <v>0</v>
      </c>
      <c r="H58" s="32" t="str">
        <f>'Lgt type1'!D15</f>
        <v>Moyenne</v>
      </c>
      <c r="I58" s="16">
        <f t="shared" ref="I58" si="6">I57*(1+J58)</f>
        <v>286</v>
      </c>
      <c r="J58" s="46">
        <f>INDEX($B$28:$E$31,MATCH(H58,$B$28:$B$31,0),MATCH(H52,$B$28:$E$28,0))</f>
        <v>0</v>
      </c>
    </row>
    <row r="59" spans="1:11" x14ac:dyDescent="0.3">
      <c r="A59" s="41" t="s">
        <v>11</v>
      </c>
      <c r="B59" s="32" t="str">
        <f>'Lgt type1'!C16</f>
        <v>Moyenne</v>
      </c>
      <c r="C59" s="16">
        <f t="shared" si="5"/>
        <v>363.85499999999996</v>
      </c>
      <c r="D59" s="46">
        <f>INDEX($B$32:$E$37,MATCH(B59,$B$32:$B$37,0),MATCH(B52,$B$32:$E$32,0))</f>
        <v>-4.4999999999999998E-2</v>
      </c>
      <c r="H59" s="32" t="str">
        <f>'Lgt type1'!D16</f>
        <v>Bonne</v>
      </c>
      <c r="I59" s="16">
        <f>I58*(1+J59)</f>
        <v>243.1</v>
      </c>
      <c r="J59" s="46">
        <f>INDEX($B$32:$E$37,MATCH(H59,$B$32:$B$37,0),MATCH(H52,$B$32:$E$32,0))</f>
        <v>-0.15000000000000002</v>
      </c>
    </row>
    <row r="60" spans="1:11" x14ac:dyDescent="0.3">
      <c r="A60" s="41" t="s">
        <v>82</v>
      </c>
      <c r="B60" s="32" t="str">
        <f>J16</f>
        <v>Moyenne-Non</v>
      </c>
      <c r="C60" s="16">
        <f>C59*(1+D60)</f>
        <v>369.31282499999992</v>
      </c>
      <c r="D60" s="46">
        <f>INDEX($B$38:$E$44,MATCH(B60,$B$38:$B$44,0),MATCH(B52,$B$38:$E$38,0))</f>
        <v>1.4999999999999999E-2</v>
      </c>
      <c r="H60" s="32" t="str">
        <f>J23</f>
        <v>Moyenne-Non</v>
      </c>
      <c r="I60" s="16">
        <f>I59*(1+J60)</f>
        <v>250.393</v>
      </c>
      <c r="J60" s="46">
        <f>INDEX($B$38:$E$44,MATCH(H60,$B$38:$B$44,0),MATCH(H52,$B$38:$E$38,0))</f>
        <v>0.03</v>
      </c>
    </row>
    <row r="61" spans="1:11" x14ac:dyDescent="0.3">
      <c r="A61" s="41" t="s">
        <v>124</v>
      </c>
      <c r="B61" s="32" t="str">
        <f>'Lgt type1'!C20</f>
        <v>Non</v>
      </c>
      <c r="C61" s="16">
        <f>C60*(1+D61)</f>
        <v>369.31282499999992</v>
      </c>
      <c r="D61" s="46">
        <f>INDEX($B$45:$E$47,MATCH(B61,$B$45:$B$47,0),MATCH(B52,$B$45:$E$45,0))</f>
        <v>0</v>
      </c>
      <c r="H61" s="32" t="str">
        <f>'Lgt type1'!D20</f>
        <v>Oui</v>
      </c>
      <c r="I61" s="16">
        <f>I60*(1+J61)</f>
        <v>220.34584000000001</v>
      </c>
      <c r="J61" s="46">
        <f>INDEX($B$45:$E$47,MATCH(H61,$B$45:$B$47,0),MATCH(H52,$B$45:$E$45,0))</f>
        <v>-0.12</v>
      </c>
    </row>
    <row r="62" spans="1:11" x14ac:dyDescent="0.3">
      <c r="B62" s="32" t="s">
        <v>99</v>
      </c>
      <c r="C62" s="7" t="str">
        <f>IF(C61&lt;Listes!D21,Listes!C21,IF(C61&lt;Listes!D22,Listes!C22,IF(C61&lt;Listes!D23,Listes!C23,IF(C61&lt;Listes!D24,Listes!C24,Listes!C25))))</f>
        <v>Elevée</v>
      </c>
      <c r="D62" s="45">
        <f>INDEX(Listes!$C$20:$E$25,MATCH('DATA clim'!C62,Listes!$C$20:$C$25,0),3)</f>
        <v>4</v>
      </c>
      <c r="H62" s="32" t="s">
        <v>99</v>
      </c>
      <c r="I62" s="7" t="str">
        <f>IF(I61&lt;Listes!D21,Listes!C21,IF(I61&lt;Listes!D22,Listes!C22,IF(I61&lt;Listes!D23,Listes!C23,IF(I61&lt;Listes!D24,Listes!C24,Listes!C25))))</f>
        <v>Très faible</v>
      </c>
      <c r="J62" s="45">
        <f>INDEX(Listes!$C$20:$E$25,MATCH('DATA clim'!I62,Listes!$C$20:$C$25,0),3)</f>
        <v>1</v>
      </c>
      <c r="K62" s="1">
        <f>D62-J62</f>
        <v>3</v>
      </c>
    </row>
    <row r="63" spans="1:11" ht="15" thickBot="1" x14ac:dyDescent="0.35">
      <c r="B63" s="68" t="s">
        <v>127</v>
      </c>
      <c r="C63" s="69" t="str">
        <f>IF(C61&lt;Listes!F21,Listes!C21,IF(C61&lt;Listes!F22,Listes!C22,IF(C61&lt;Listes!F23,Listes!C23,IF(C61&lt;Listes!F24,Listes!C24,Listes!C25))))</f>
        <v>Très élevée</v>
      </c>
      <c r="D63" s="70">
        <f>INDEX(Listes!$C$20:$G$25,MATCH('DATA clim'!C63,Listes!$C$20:$C$25,0),5)</f>
        <v>5</v>
      </c>
      <c r="H63" s="68" t="s">
        <v>127</v>
      </c>
      <c r="I63" s="69" t="str">
        <f>IF(I61&lt;Listes!F21,Listes!C21,IF(I61&lt;Listes!F22,Listes!C22,IF(I61&lt;Listes!F23,Listes!C23,IF(I61&lt;Listes!F24,Listes!C24,Listes!C25))))</f>
        <v>Très élevée</v>
      </c>
      <c r="J63" s="70">
        <f>INDEX(Listes!$C$20:$G$25,MATCH('DATA clim'!I63,Listes!$C$20:$C$25,0),5)</f>
        <v>5</v>
      </c>
      <c r="K63" s="1">
        <f>D63-J63</f>
        <v>0</v>
      </c>
    </row>
    <row r="64" spans="1:11" x14ac:dyDescent="0.3">
      <c r="C64" s="1"/>
      <c r="D64" s="1"/>
      <c r="E64" s="1"/>
    </row>
  </sheetData>
  <sheetProtection algorithmName="SHA-512" hashValue="b7CMof/SL87TWsghWzpauJEvbyti28p6ZZ8fRv9HdlrdA89xDNCZ2UsJJfRBW810cxMEbv4ggN7te32XXQyUpw==" saltValue="8ScsZJyYv011A90BogvkqA==" spinCount="100000" sheet="1" objects="1" scenarios="1"/>
  <mergeCells count="1">
    <mergeCell ref="C5:E5"/>
  </mergeCells>
  <conditionalFormatting sqref="C62:C63">
    <cfRule type="expression" dxfId="53" priority="25">
      <formula>$F$5="G"</formula>
    </cfRule>
    <cfRule type="expression" dxfId="52" priority="26">
      <formula>$F$5="F"</formula>
    </cfRule>
    <cfRule type="expression" dxfId="51" priority="27">
      <formula>$F$5="E"</formula>
    </cfRule>
    <cfRule type="expression" dxfId="50" priority="28">
      <formula>$F$5="D"</formula>
    </cfRule>
    <cfRule type="expression" dxfId="49" priority="29">
      <formula>$F$5="C"</formula>
    </cfRule>
    <cfRule type="expression" dxfId="48" priority="30">
      <formula>$F$5="B"</formula>
    </cfRule>
    <cfRule type="expression" dxfId="47" priority="31">
      <formula>$F$5="A"</formula>
    </cfRule>
  </conditionalFormatting>
  <conditionalFormatting sqref="C13:E15 K14:L15 C17:E18 C20:E23 C25:E27 C29:E31 C33:E37 C39:E44 E51">
    <cfRule type="cellIs" dxfId="46" priority="32" operator="greaterThan">
      <formula>0</formula>
    </cfRule>
  </conditionalFormatting>
  <conditionalFormatting sqref="C46:E50">
    <cfRule type="cellIs" dxfId="45" priority="15" operator="greaterThan">
      <formula>0</formula>
    </cfRule>
  </conditionalFormatting>
  <conditionalFormatting sqref="I62:I63">
    <cfRule type="expression" dxfId="44" priority="1">
      <formula>$F$5="G"</formula>
    </cfRule>
    <cfRule type="expression" dxfId="43" priority="2">
      <formula>$F$5="F"</formula>
    </cfRule>
    <cfRule type="expression" dxfId="42" priority="3">
      <formula>$F$5="E"</formula>
    </cfRule>
    <cfRule type="expression" dxfId="41" priority="4">
      <formula>$F$5="D"</formula>
    </cfRule>
    <cfRule type="expression" dxfId="40" priority="5">
      <formula>$F$5="C"</formula>
    </cfRule>
    <cfRule type="expression" dxfId="39" priority="6">
      <formula>$F$5="B"</formula>
    </cfRule>
    <cfRule type="expression" dxfId="38" priority="7">
      <formula>$F$5="A"</formula>
    </cfRule>
  </conditionalFormatting>
  <conditionalFormatting sqref="I50:J50">
    <cfRule type="cellIs" dxfId="37" priority="23" operator="greaterThan">
      <formula>0</formula>
    </cfRule>
  </conditionalFormatting>
  <conditionalFormatting sqref="J35:L35">
    <cfRule type="cellIs" dxfId="36" priority="24"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Aide saisie</vt:lpstr>
      <vt:lpstr>Synthèse</vt:lpstr>
      <vt:lpstr>Lgt type1</vt:lpstr>
      <vt:lpstr>Lgt type2</vt:lpstr>
      <vt:lpstr>Lgt type3</vt:lpstr>
      <vt:lpstr>DATA confort</vt:lpstr>
      <vt:lpstr>DATA confort2</vt:lpstr>
      <vt:lpstr>DATA confort3</vt:lpstr>
      <vt:lpstr>DATA clim</vt:lpstr>
      <vt:lpstr>DATA clim2</vt:lpstr>
      <vt:lpstr>DATA clim3</vt:lpstr>
      <vt:lpstr>Listes</vt:lpstr>
      <vt:lpstr>'Lgt type1'!Zone_d_impression</vt:lpstr>
      <vt:lpstr>Synthèse!Zone_d_impression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TCH</dc:creator>
  <cp:lastModifiedBy>Tom Chabillon</cp:lastModifiedBy>
  <cp:lastPrinted>2025-06-13T08:40:26Z</cp:lastPrinted>
  <dcterms:created xsi:type="dcterms:W3CDTF">2015-06-05T18:19:34Z</dcterms:created>
  <dcterms:modified xsi:type="dcterms:W3CDTF">2025-09-29T12:41:27Z</dcterms:modified>
</cp:coreProperties>
</file>